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win-bfc-25v-103\bfc_siege\23_NATURE_TERRITOIRE\16_RESSOURCES_MINERALES\01_SCHEMAS_CARRIERES\01_SRC_BFC\20_OBSERVATOIRE\Laboratoire_donnees\Registre_carrieres\Aleau\"/>
    </mc:Choice>
  </mc:AlternateContent>
  <xr:revisionPtr revIDLastSave="0" documentId="13_ncr:1_{74AABA57-8307-44AC-9BDF-21812F2D1C4B}" xr6:coauthVersionLast="47" xr6:coauthVersionMax="47" xr10:uidLastSave="{00000000-0000-0000-0000-000000000000}"/>
  <workbookProtection workbookAlgorithmName="SHA-512" workbookHashValue="m5R74RJHJT5RGAzDEWjU/yrV8372RXjaLtWZjF7SYlAjLklqPpUVozmjNV/LkYDNBBPJy1GdSocAz1cifWYftQ==" workbookSaltValue="fA9n+dfQP8214iZwO5fVIA==" workbookSpinCount="100000" lockStructure="1"/>
  <bookViews>
    <workbookView xWindow="-120" yWindow="-120" windowWidth="29040" windowHeight="15720" tabRatio="500" xr2:uid="{00000000-000D-0000-FFFF-FFFF00000000}"/>
  </bookViews>
  <sheets>
    <sheet name="résumé" sheetId="1" r:id="rId1"/>
    <sheet name="région" sheetId="2" r:id="rId2"/>
    <sheet name="21" sheetId="3" r:id="rId3"/>
    <sheet name="25" sheetId="4" r:id="rId4"/>
    <sheet name="39" sheetId="5" r:id="rId5"/>
    <sheet name="58" sheetId="6" r:id="rId6"/>
    <sheet name="70" sheetId="7" r:id="rId7"/>
    <sheet name="71" sheetId="8" r:id="rId8"/>
    <sheet name="89" sheetId="9" r:id="rId9"/>
    <sheet name="9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0" i="10" l="1"/>
  <c r="C20" i="10"/>
  <c r="B20" i="10"/>
  <c r="D19" i="10"/>
  <c r="F19" i="10" s="1"/>
  <c r="F18" i="10"/>
  <c r="D18" i="10"/>
  <c r="D17" i="10"/>
  <c r="F17" i="10" s="1"/>
  <c r="D16" i="10"/>
  <c r="F16" i="10" s="1"/>
  <c r="D15" i="10"/>
  <c r="F15" i="10" s="1"/>
  <c r="D14" i="10"/>
  <c r="F14" i="10" s="1"/>
  <c r="D13" i="10"/>
  <c r="F13" i="10" s="1"/>
  <c r="D12" i="10"/>
  <c r="F12" i="10" s="1"/>
  <c r="D11" i="10"/>
  <c r="F11" i="10" s="1"/>
  <c r="D10" i="10"/>
  <c r="F10" i="10" s="1"/>
  <c r="D9" i="10"/>
  <c r="F9" i="10" s="1"/>
  <c r="F8" i="10"/>
  <c r="D8" i="10"/>
  <c r="E5" i="10"/>
  <c r="E6" i="10" s="1"/>
  <c r="E7" i="10" s="1"/>
  <c r="E4" i="10"/>
  <c r="C20" i="9"/>
  <c r="B20" i="9"/>
  <c r="D19" i="9"/>
  <c r="D18" i="9"/>
  <c r="D17" i="9"/>
  <c r="D16" i="9"/>
  <c r="D15" i="9"/>
  <c r="D14" i="9"/>
  <c r="D13" i="9"/>
  <c r="D12" i="9"/>
  <c r="D11" i="9"/>
  <c r="D10" i="9"/>
  <c r="D9" i="9"/>
  <c r="D8" i="9"/>
  <c r="E5" i="9"/>
  <c r="E6" i="9" s="1"/>
  <c r="E7" i="9" s="1"/>
  <c r="E8" i="9" s="1"/>
  <c r="E4" i="9"/>
  <c r="C20" i="8"/>
  <c r="B20" i="8"/>
  <c r="D19" i="8"/>
  <c r="D18" i="8"/>
  <c r="D17" i="8"/>
  <c r="D16" i="8"/>
  <c r="D15" i="8"/>
  <c r="D14" i="8"/>
  <c r="D13" i="8"/>
  <c r="D12" i="8"/>
  <c r="D11" i="8"/>
  <c r="D10" i="8"/>
  <c r="D9" i="8"/>
  <c r="D8" i="8"/>
  <c r="E4" i="8"/>
  <c r="E5" i="8" s="1"/>
  <c r="E6" i="8" s="1"/>
  <c r="E7" i="8" s="1"/>
  <c r="E8" i="8" s="1"/>
  <c r="C20" i="7"/>
  <c r="B20" i="7"/>
  <c r="D19" i="7"/>
  <c r="D18" i="7"/>
  <c r="D17" i="7"/>
  <c r="D16" i="7"/>
  <c r="D15" i="7"/>
  <c r="D14" i="7"/>
  <c r="D13" i="7"/>
  <c r="D12" i="7"/>
  <c r="D11" i="7"/>
  <c r="D10" i="7"/>
  <c r="D9" i="7"/>
  <c r="D8" i="7"/>
  <c r="E4" i="7"/>
  <c r="E5" i="7" s="1"/>
  <c r="E6" i="7" s="1"/>
  <c r="E7" i="7" s="1"/>
  <c r="E8" i="7" s="1"/>
  <c r="C20" i="6"/>
  <c r="B20" i="6"/>
  <c r="D19" i="6"/>
  <c r="D18" i="6"/>
  <c r="D17" i="6"/>
  <c r="D16" i="6"/>
  <c r="D15" i="6"/>
  <c r="D14" i="6"/>
  <c r="D13" i="6"/>
  <c r="D12" i="6"/>
  <c r="D11" i="6"/>
  <c r="D10" i="6"/>
  <c r="D9" i="6"/>
  <c r="D8" i="6"/>
  <c r="E5" i="6"/>
  <c r="E6" i="6" s="1"/>
  <c r="E7" i="6" s="1"/>
  <c r="E8" i="6" s="1"/>
  <c r="E4" i="6"/>
  <c r="C20" i="5"/>
  <c r="B20" i="5"/>
  <c r="D19" i="5"/>
  <c r="D18" i="5"/>
  <c r="D17" i="5"/>
  <c r="D16" i="5"/>
  <c r="D15" i="5"/>
  <c r="D20" i="5" s="1"/>
  <c r="D14" i="5"/>
  <c r="D13" i="5"/>
  <c r="D12" i="5"/>
  <c r="D11" i="5"/>
  <c r="D10" i="5"/>
  <c r="D9" i="5"/>
  <c r="D8" i="5"/>
  <c r="E5" i="5"/>
  <c r="E6" i="5" s="1"/>
  <c r="E7" i="5" s="1"/>
  <c r="E8" i="5" s="1"/>
  <c r="E4" i="5"/>
  <c r="C20" i="4"/>
  <c r="B20" i="4"/>
  <c r="D19" i="4"/>
  <c r="D18" i="4"/>
  <c r="D17" i="4"/>
  <c r="D16" i="4"/>
  <c r="D15" i="4"/>
  <c r="D14" i="4"/>
  <c r="D13" i="4"/>
  <c r="D12" i="4"/>
  <c r="D11" i="4"/>
  <c r="D10" i="4"/>
  <c r="D9" i="4"/>
  <c r="D8" i="4"/>
  <c r="E4" i="4"/>
  <c r="C20" i="3"/>
  <c r="B20" i="3"/>
  <c r="D19" i="3"/>
  <c r="D18" i="3"/>
  <c r="D17" i="3"/>
  <c r="D16" i="3"/>
  <c r="D15" i="3"/>
  <c r="D14" i="3"/>
  <c r="D13" i="3"/>
  <c r="D12" i="3"/>
  <c r="D11" i="3"/>
  <c r="D10" i="3"/>
  <c r="D9" i="3"/>
  <c r="D8" i="3"/>
  <c r="E5" i="3"/>
  <c r="E6" i="3" s="1"/>
  <c r="E7" i="3" s="1"/>
  <c r="E8" i="3" s="1"/>
  <c r="F4" i="3"/>
  <c r="E4" i="3"/>
  <c r="G19" i="2"/>
  <c r="C19" i="2"/>
  <c r="B19" i="2"/>
  <c r="D19" i="2" s="1"/>
  <c r="G18" i="2"/>
  <c r="C18" i="2"/>
  <c r="B18" i="2"/>
  <c r="D18" i="2" s="1"/>
  <c r="G17" i="2"/>
  <c r="C17" i="2"/>
  <c r="B17" i="2"/>
  <c r="D17" i="2" s="1"/>
  <c r="G16" i="2"/>
  <c r="C16" i="2"/>
  <c r="B16" i="2"/>
  <c r="D16" i="2" s="1"/>
  <c r="G15" i="2"/>
  <c r="C15" i="2"/>
  <c r="B15" i="2"/>
  <c r="D15" i="2" s="1"/>
  <c r="G14" i="2"/>
  <c r="C14" i="2"/>
  <c r="B14" i="2"/>
  <c r="D14" i="2" s="1"/>
  <c r="G13" i="2"/>
  <c r="C13" i="2"/>
  <c r="B13" i="2"/>
  <c r="D13" i="2" s="1"/>
  <c r="G12" i="2"/>
  <c r="C12" i="2"/>
  <c r="B12" i="2"/>
  <c r="D12" i="2" s="1"/>
  <c r="G11" i="2"/>
  <c r="C11" i="2"/>
  <c r="B11" i="2"/>
  <c r="D11" i="2" s="1"/>
  <c r="G10" i="2"/>
  <c r="C10" i="2"/>
  <c r="B10" i="2"/>
  <c r="D10" i="2" s="1"/>
  <c r="G9" i="2"/>
  <c r="C9" i="2"/>
  <c r="B9" i="2"/>
  <c r="D9" i="2" s="1"/>
  <c r="G8" i="2"/>
  <c r="C8" i="2"/>
  <c r="B8" i="2"/>
  <c r="B20" i="2" s="1"/>
  <c r="G7" i="2"/>
  <c r="G6" i="2"/>
  <c r="G5" i="2"/>
  <c r="G4" i="2"/>
  <c r="B4" i="2"/>
  <c r="B6" i="1"/>
  <c r="D20" i="3" l="1"/>
  <c r="C20" i="2"/>
  <c r="F8" i="6"/>
  <c r="E9" i="6"/>
  <c r="E9" i="9"/>
  <c r="F8" i="9"/>
  <c r="F8" i="8"/>
  <c r="E9" i="8"/>
  <c r="E9" i="3"/>
  <c r="F8" i="3"/>
  <c r="F8" i="7"/>
  <c r="E9" i="7"/>
  <c r="E9" i="5"/>
  <c r="F8" i="5"/>
  <c r="D20" i="4"/>
  <c r="E5" i="4"/>
  <c r="F4" i="4"/>
  <c r="E4" i="2"/>
  <c r="D8" i="2"/>
  <c r="D20" i="2" s="1"/>
  <c r="D20" i="6"/>
  <c r="D20" i="10"/>
  <c r="D20" i="9"/>
  <c r="F20" i="10"/>
  <c r="D20" i="7"/>
  <c r="D20" i="8"/>
  <c r="F9" i="8" l="1"/>
  <c r="E10" i="8"/>
  <c r="E10" i="3"/>
  <c r="F9" i="3"/>
  <c r="F9" i="9"/>
  <c r="E10" i="9"/>
  <c r="F9" i="7"/>
  <c r="E10" i="7"/>
  <c r="E10" i="6"/>
  <c r="F9" i="6"/>
  <c r="E5" i="2"/>
  <c r="E6" i="4"/>
  <c r="F9" i="5"/>
  <c r="E10" i="5"/>
  <c r="E6" i="2" l="1"/>
  <c r="E7" i="4"/>
  <c r="F10" i="5"/>
  <c r="E11" i="5"/>
  <c r="F10" i="6"/>
  <c r="E11" i="6"/>
  <c r="F10" i="8"/>
  <c r="E11" i="8"/>
  <c r="F10" i="9"/>
  <c r="E11" i="9"/>
  <c r="E11" i="3"/>
  <c r="F10" i="3"/>
  <c r="E11" i="7"/>
  <c r="F10" i="7"/>
  <c r="E12" i="8" l="1"/>
  <c r="F11" i="8"/>
  <c r="F11" i="6"/>
  <c r="E12" i="6"/>
  <c r="F11" i="5"/>
  <c r="E12" i="5"/>
  <c r="F11" i="7"/>
  <c r="E12" i="7"/>
  <c r="E7" i="2"/>
  <c r="E8" i="4"/>
  <c r="F11" i="3"/>
  <c r="E12" i="3"/>
  <c r="F11" i="9"/>
  <c r="E12" i="9"/>
  <c r="F12" i="6" l="1"/>
  <c r="E13" i="6"/>
  <c r="F12" i="8"/>
  <c r="E13" i="8"/>
  <c r="E13" i="5"/>
  <c r="F12" i="5"/>
  <c r="E13" i="3"/>
  <c r="F12" i="3"/>
  <c r="F8" i="4"/>
  <c r="E9" i="4"/>
  <c r="E8" i="2"/>
  <c r="F12" i="7"/>
  <c r="E13" i="7"/>
  <c r="E13" i="9"/>
  <c r="F12" i="9"/>
  <c r="F13" i="7" l="1"/>
  <c r="E14" i="7"/>
  <c r="F13" i="5"/>
  <c r="E14" i="5"/>
  <c r="F13" i="8"/>
  <c r="E14" i="8"/>
  <c r="F9" i="4"/>
  <c r="E10" i="4"/>
  <c r="E9" i="2"/>
  <c r="F9" i="2" s="1"/>
  <c r="E14" i="6"/>
  <c r="F13" i="6"/>
  <c r="E14" i="3"/>
  <c r="F13" i="3"/>
  <c r="F13" i="9"/>
  <c r="E14" i="9"/>
  <c r="F8" i="2"/>
  <c r="F10" i="4" l="1"/>
  <c r="E11" i="4"/>
  <c r="E10" i="2"/>
  <c r="F10" i="2" s="1"/>
  <c r="E15" i="3"/>
  <c r="F14" i="3"/>
  <c r="F14" i="9"/>
  <c r="E15" i="9"/>
  <c r="F14" i="8"/>
  <c r="E15" i="8"/>
  <c r="F14" i="5"/>
  <c r="E15" i="5"/>
  <c r="E15" i="7"/>
  <c r="F14" i="7"/>
  <c r="F14" i="6"/>
  <c r="E15" i="6"/>
  <c r="F15" i="6" l="1"/>
  <c r="E16" i="6"/>
  <c r="F15" i="9"/>
  <c r="E16" i="9"/>
  <c r="F15" i="3"/>
  <c r="E16" i="3"/>
  <c r="F15" i="7"/>
  <c r="E16" i="7"/>
  <c r="F15" i="5"/>
  <c r="E16" i="5"/>
  <c r="E12" i="4"/>
  <c r="F11" i="4"/>
  <c r="E11" i="2"/>
  <c r="E16" i="8"/>
  <c r="F15" i="8"/>
  <c r="E17" i="3" l="1"/>
  <c r="F16" i="3"/>
  <c r="E17" i="5"/>
  <c r="F16" i="5"/>
  <c r="F16" i="8"/>
  <c r="E17" i="8"/>
  <c r="F11" i="2"/>
  <c r="F16" i="6"/>
  <c r="E17" i="6"/>
  <c r="F16" i="7"/>
  <c r="E17" i="7"/>
  <c r="E17" i="9"/>
  <c r="F16" i="9"/>
  <c r="F12" i="4"/>
  <c r="E13" i="4"/>
  <c r="E12" i="2"/>
  <c r="F12" i="2" s="1"/>
  <c r="F13" i="4" l="1"/>
  <c r="E14" i="4"/>
  <c r="E13" i="2"/>
  <c r="E18" i="6"/>
  <c r="F17" i="6"/>
  <c r="F17" i="8"/>
  <c r="E18" i="8"/>
  <c r="F17" i="5"/>
  <c r="E18" i="5"/>
  <c r="F17" i="9"/>
  <c r="E18" i="9"/>
  <c r="E18" i="3"/>
  <c r="F17" i="3"/>
  <c r="F17" i="7"/>
  <c r="E18" i="7"/>
  <c r="F18" i="8" l="1"/>
  <c r="E19" i="8"/>
  <c r="F13" i="2"/>
  <c r="E19" i="7"/>
  <c r="F18" i="7"/>
  <c r="F18" i="6"/>
  <c r="E19" i="6"/>
  <c r="F14" i="4"/>
  <c r="E15" i="4"/>
  <c r="E14" i="2"/>
  <c r="F14" i="2" s="1"/>
  <c r="F18" i="5"/>
  <c r="E19" i="5"/>
  <c r="E19" i="3"/>
  <c r="F18" i="3"/>
  <c r="F18" i="9"/>
  <c r="E19" i="9"/>
  <c r="E16" i="4" l="1"/>
  <c r="F15" i="4"/>
  <c r="E15" i="2"/>
  <c r="F15" i="2" s="1"/>
  <c r="F19" i="9"/>
  <c r="F20" i="9" s="1"/>
  <c r="E20" i="9"/>
  <c r="F19" i="7"/>
  <c r="F20" i="7" s="1"/>
  <c r="E20" i="7"/>
  <c r="F19" i="6"/>
  <c r="F20" i="6" s="1"/>
  <c r="E20" i="6"/>
  <c r="F19" i="3"/>
  <c r="F20" i="3" s="1"/>
  <c r="E20" i="3"/>
  <c r="F19" i="5"/>
  <c r="F20" i="5" s="1"/>
  <c r="E20" i="5"/>
  <c r="F19" i="8"/>
  <c r="F20" i="8" s="1"/>
  <c r="E20" i="8"/>
  <c r="F16" i="4" l="1"/>
  <c r="E17" i="4"/>
  <c r="E16" i="2"/>
  <c r="F16" i="2" s="1"/>
  <c r="F17" i="4" l="1"/>
  <c r="E18" i="4"/>
  <c r="E17" i="2"/>
  <c r="F17" i="2" s="1"/>
  <c r="F18" i="4" l="1"/>
  <c r="E19" i="4"/>
  <c r="E18" i="2"/>
  <c r="F18" i="2" s="1"/>
  <c r="F19" i="4" l="1"/>
  <c r="F20" i="4" s="1"/>
  <c r="B5" i="1" s="1"/>
  <c r="E19" i="2"/>
  <c r="E20" i="4"/>
  <c r="F19" i="2" l="1"/>
  <c r="F20" i="2" s="1"/>
  <c r="B4" i="1" s="1"/>
  <c r="B8" i="1" s="1"/>
  <c r="E20" i="2"/>
</calcChain>
</file>

<file path=xl/sharedStrings.xml><?xml version="1.0" encoding="utf-8"?>
<sst xmlns="http://schemas.openxmlformats.org/spreadsheetml/2006/main" count="218" uniqueCount="71">
  <si>
    <t>Vérification de la compatibilité – Résumé</t>
  </si>
  <si>
    <t>Respect de la règle régionale*</t>
  </si>
  <si>
    <t>Respect de la règle départementale**</t>
  </si>
  <si>
    <t>Respect de la limitation individuelle***</t>
  </si>
  <si>
    <t>Compatibilité globale</t>
  </si>
  <si>
    <t>*</t>
  </si>
  <si>
    <t>IGAB_r_somme – IGA_r_somme ≥  0</t>
  </si>
  <si>
    <t>**</t>
  </si>
  <si>
    <t>IGAB_d_somme – IGA_d_somme ≥  0</t>
  </si>
  <si>
    <t>***</t>
  </si>
  <si>
    <t>-4 % par an (- 3% pour l’Yonne), ne fonctionne que pour une décroissance annuelle et pas par pallier</t>
  </si>
  <si>
    <t>Compatibilité SRC à l’objectif 1.7 – Région</t>
  </si>
  <si>
    <t>Année</t>
  </si>
  <si>
    <t>IGA_r</t>
  </si>
  <si>
    <t>IGA_r_projet</t>
  </si>
  <si>
    <t>IGA_r_total</t>
  </si>
  <si>
    <t>IGAB_r</t>
  </si>
  <si>
    <t>IGAB_r – IGA_r</t>
  </si>
  <si>
    <t>Seuil plancher</t>
  </si>
  <si>
    <t>Sans objet</t>
  </si>
  <si>
    <t>Non vérifié</t>
  </si>
  <si>
    <t>Somme sur période de validité du SRC</t>
  </si>
  <si>
    <r>
      <rPr>
        <b/>
        <sz val="11"/>
        <color rgb="FF000000"/>
        <rFont val="Arial"/>
      </rPr>
      <t>Compatibilité SRC à l’objectif 1.7</t>
    </r>
    <r>
      <rPr>
        <b/>
        <sz val="10"/>
        <color rgb="FF000000"/>
        <rFont val="Arial"/>
      </rPr>
      <t xml:space="preserve"> – Côte d’Or</t>
    </r>
  </si>
  <si>
    <t>IGA_d_21</t>
  </si>
  <si>
    <t>IGA_d_21_projet</t>
  </si>
  <si>
    <t>IGA_d_21_total</t>
  </si>
  <si>
    <t>IGAB_d_21</t>
  </si>
  <si>
    <t>IGAB_d_21 – IGA_d_21</t>
  </si>
  <si>
    <t>Somme en tonnes
Après approbation SRC</t>
  </si>
  <si>
    <r>
      <rPr>
        <b/>
        <sz val="11"/>
        <color rgb="FF000000"/>
        <rFont val="Arial"/>
      </rPr>
      <t xml:space="preserve">Compatibilité SRC à l’objectif 1.7 – </t>
    </r>
    <r>
      <rPr>
        <b/>
        <sz val="10"/>
        <color rgb="FF000000"/>
        <rFont val="Arial"/>
      </rPr>
      <t>Doubs</t>
    </r>
  </si>
  <si>
    <t>IGA_d_25</t>
  </si>
  <si>
    <t>IGA_d_25_projet</t>
  </si>
  <si>
    <t>IGA_d_25_total</t>
  </si>
  <si>
    <t>IGAB_d_25</t>
  </si>
  <si>
    <t>IGAB_d_25 – IGA_d_25</t>
  </si>
  <si>
    <r>
      <rPr>
        <b/>
        <sz val="11"/>
        <color rgb="FF000000"/>
        <rFont val="Arial"/>
      </rPr>
      <t xml:space="preserve">Compatibilité SRC à l’objectif 1.7 – </t>
    </r>
    <r>
      <rPr>
        <b/>
        <sz val="10"/>
        <color rgb="FF000000"/>
        <rFont val="Arial"/>
      </rPr>
      <t>Jura</t>
    </r>
  </si>
  <si>
    <t>IGA_d_39</t>
  </si>
  <si>
    <t>IGA_d_39_projet</t>
  </si>
  <si>
    <t>IGA_d_39_total</t>
  </si>
  <si>
    <t>IGAB_d_39</t>
  </si>
  <si>
    <t>IGAB_d_39 – IGA_d_39</t>
  </si>
  <si>
    <r>
      <rPr>
        <b/>
        <sz val="11"/>
        <color rgb="FF000000"/>
        <rFont val="Arial"/>
      </rPr>
      <t xml:space="preserve">Compatibilité SRC à l’objectif 1.7 – </t>
    </r>
    <r>
      <rPr>
        <b/>
        <sz val="10"/>
        <color rgb="FF000000"/>
        <rFont val="Arial"/>
      </rPr>
      <t>Nièvre</t>
    </r>
  </si>
  <si>
    <t>IGA_d_58</t>
  </si>
  <si>
    <t>IGA_d_58_projet</t>
  </si>
  <si>
    <t>IGA_d_58_total</t>
  </si>
  <si>
    <t>IGAB_d_58</t>
  </si>
  <si>
    <t>IGAB_d_58 – IGA_d_58</t>
  </si>
  <si>
    <r>
      <rPr>
        <b/>
        <sz val="11"/>
        <color rgb="FF000000"/>
        <rFont val="Arial"/>
      </rPr>
      <t>Compatibilité SRC à l’objectif 1.7 –</t>
    </r>
    <r>
      <rPr>
        <b/>
        <sz val="10"/>
        <color rgb="FF000000"/>
        <rFont val="Arial"/>
      </rPr>
      <t xml:space="preserve"> Haute Saône</t>
    </r>
  </si>
  <si>
    <t>IGA_d_70</t>
  </si>
  <si>
    <t>IGA_d_70_projet</t>
  </si>
  <si>
    <t>IGA_d_70_total</t>
  </si>
  <si>
    <t>IGAB_d_70</t>
  </si>
  <si>
    <t>IGAB_d_70 – IGA_d_70</t>
  </si>
  <si>
    <r>
      <rPr>
        <b/>
        <sz val="11"/>
        <color rgb="FF000000"/>
        <rFont val="Arial"/>
      </rPr>
      <t>Compatibilité SRC à l’objectif 1.7 –</t>
    </r>
    <r>
      <rPr>
        <b/>
        <sz val="10"/>
        <color rgb="FF000000"/>
        <rFont val="Arial"/>
      </rPr>
      <t xml:space="preserve"> Saône et Loire</t>
    </r>
  </si>
  <si>
    <t>IGA_d_71</t>
  </si>
  <si>
    <t>IGA_d_71_projet</t>
  </si>
  <si>
    <t>IGA_d_71_total</t>
  </si>
  <si>
    <t>IGAB_d_71</t>
  </si>
  <si>
    <t>IGAB_d_71 – IGA_d_71</t>
  </si>
  <si>
    <r>
      <rPr>
        <b/>
        <sz val="11"/>
        <color rgb="FF000000"/>
        <rFont val="Arial"/>
      </rPr>
      <t>Compatibilité SRC à l’objectif 1.7 –</t>
    </r>
    <r>
      <rPr>
        <b/>
        <sz val="10"/>
        <color rgb="FF000000"/>
        <rFont val="Arial"/>
      </rPr>
      <t xml:space="preserve"> Yonne</t>
    </r>
  </si>
  <si>
    <t>IGA_d_89</t>
  </si>
  <si>
    <t>IGA_d_89_projet</t>
  </si>
  <si>
    <t>IGA_d_89_total</t>
  </si>
  <si>
    <t>IGAB_d_89</t>
  </si>
  <si>
    <t>IGAB_d_89 – IGA_d_89</t>
  </si>
  <si>
    <r>
      <rPr>
        <b/>
        <sz val="11"/>
        <color rgb="FF000000"/>
        <rFont val="Arial"/>
      </rPr>
      <t>Compatibilité SRC à l’objectif 1.7 –</t>
    </r>
    <r>
      <rPr>
        <b/>
        <sz val="10"/>
        <color rgb="FF000000"/>
        <rFont val="Arial"/>
      </rPr>
      <t xml:space="preserve"> Territoire de Belfort</t>
    </r>
  </si>
  <si>
    <t>IGA_d_90</t>
  </si>
  <si>
    <t>IGA_d_90_projet</t>
  </si>
  <si>
    <t>IGA_d_90_total</t>
  </si>
  <si>
    <t>IGAB_d_90</t>
  </si>
  <si>
    <t>IGAB_d_90 – IGA_d_90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</si>
</sst>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* #,##0.00\ ;\-* #,##0.00\ ;\ * \-#\ ;\ @\ "/>
    <numFmt numFmtId="165" formatCode="#,##0\ ;[Red]\-#,##0\ "/>
  </numFmts>
  <fonts count="12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b/>
      <sz val="10"/>
      <color rgb="FF2A6099"/>
      <name val="Arial"/>
    </font>
    <font>
      <sz val="11"/>
      <color rgb="FF000000"/>
      <name val="Calibri"/>
    </font>
    <font>
      <sz val="11"/>
      <color rgb="FF2A6099"/>
      <name val="Calibri"/>
    </font>
    <font>
      <sz val="10"/>
      <color rgb="FF2A6099"/>
      <name val="Arial"/>
    </font>
    <font>
      <b/>
      <sz val="10"/>
      <color rgb="FFFF0000"/>
      <name val="Arial"/>
    </font>
    <font>
      <b/>
      <sz val="11"/>
      <color rgb="FF000000"/>
      <name val="Arial"/>
    </font>
    <font>
      <b/>
      <sz val="11"/>
      <color rgb="FF2A6099"/>
      <name val="Calibri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A933"/>
        <bgColor rgb="FF008000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CCCCFF"/>
        <bgColor rgb="FF99CCFF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1" fillId="0" borderId="0" applyBorder="0" applyProtection="0"/>
    <xf numFmtId="0" fontId="11" fillId="2" borderId="0" applyBorder="0" applyProtection="0"/>
    <xf numFmtId="0" fontId="11" fillId="2" borderId="0" applyBorder="0" applyProtection="0"/>
    <xf numFmtId="0" fontId="1" fillId="3" borderId="0" applyBorder="0" applyProtection="0"/>
  </cellStyleXfs>
  <cellXfs count="43"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</xf>
    <xf numFmtId="165" fontId="6" fillId="4" borderId="1" xfId="1" applyNumberFormat="1" applyFont="1" applyFill="1" applyBorder="1" applyAlignment="1" applyProtection="1">
      <alignment horizontal="center" vertical="center"/>
    </xf>
    <xf numFmtId="165" fontId="5" fillId="0" borderId="1" xfId="1" applyNumberFormat="1" applyFont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165" fontId="6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165" fontId="0" fillId="6" borderId="1" xfId="0" applyNumberFormat="1" applyFont="1" applyFill="1" applyBorder="1" applyAlignment="1">
      <alignment horizontal="center" vertical="center"/>
    </xf>
    <xf numFmtId="165" fontId="8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65" fontId="10" fillId="0" borderId="1" xfId="1" applyNumberFormat="1" applyFont="1" applyBorder="1" applyAlignment="1" applyProtection="1">
      <alignment horizontal="center" vertical="center" wrapText="1"/>
    </xf>
    <xf numFmtId="165" fontId="6" fillId="0" borderId="1" xfId="1" applyNumberFormat="1" applyFont="1" applyBorder="1" applyAlignment="1" applyProtection="1">
      <alignment horizontal="center"/>
    </xf>
    <xf numFmtId="165" fontId="5" fillId="0" borderId="1" xfId="1" applyNumberFormat="1" applyFont="1" applyBorder="1" applyAlignment="1" applyProtection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65" fontId="5" fillId="4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6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165" fontId="6" fillId="0" borderId="1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5">
    <cellStyle name="cf1" xfId="3" xr:uid="{00000000-0005-0000-0000-000007000000}"/>
    <cellStyle name="cf2" xfId="4" xr:uid="{00000000-0005-0000-0000-000008000000}"/>
    <cellStyle name="Milliers" xfId="1" builtinId="3"/>
    <cellStyle name="Normal" xfId="0" builtinId="0"/>
    <cellStyle name="ok" xfId="2" xr:uid="{00000000-0005-0000-0000-000006000000}"/>
  </cellStyles>
  <dxfs count="2">
    <dxf>
      <font>
        <b/>
        <sz val="10"/>
        <color rgb="FFFFFFFF"/>
        <name val="Arial"/>
      </font>
      <numFmt numFmtId="0" formatCode="General"/>
      <fill>
        <patternFill>
          <bgColor rgb="FFCC0000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00A93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Région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région!$D$3</c:f>
              <c:strCache>
                <c:ptCount val="1"/>
                <c:pt idx="0">
                  <c:v>IGA_r_total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région!$A$8:$A$19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région!$D$8:$D$19</c:f>
              <c:numCache>
                <c:formatCode>#,##0\ ;[Red]\-#,##0\ </c:formatCode>
                <c:ptCount val="12"/>
                <c:pt idx="0">
                  <c:v>3244048.4533872679</c:v>
                </c:pt>
                <c:pt idx="1">
                  <c:v>3083881.1643195217</c:v>
                </c:pt>
                <c:pt idx="2">
                  <c:v>2900088.9210331319</c:v>
                </c:pt>
                <c:pt idx="3">
                  <c:v>2724840.702612469</c:v>
                </c:pt>
                <c:pt idx="4">
                  <c:v>2371583.5085602198</c:v>
                </c:pt>
                <c:pt idx="5">
                  <c:v>2338549.3583890162</c:v>
                </c:pt>
                <c:pt idx="6">
                  <c:v>2176712.2912212349</c:v>
                </c:pt>
                <c:pt idx="7">
                  <c:v>1911037.3653968109</c:v>
                </c:pt>
                <c:pt idx="8">
                  <c:v>1701667</c:v>
                </c:pt>
                <c:pt idx="9">
                  <c:v>1657209</c:v>
                </c:pt>
                <c:pt idx="10">
                  <c:v>1526242</c:v>
                </c:pt>
                <c:pt idx="11">
                  <c:v>1185234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A-42BD-BF23-7289C6AB59BB}"/>
            </c:ext>
          </c:extLst>
        </c:ser>
        <c:ser>
          <c:idx val="1"/>
          <c:order val="1"/>
          <c:tx>
            <c:strRef>
              <c:f>région!$E$3</c:f>
              <c:strCache>
                <c:ptCount val="1"/>
                <c:pt idx="0">
                  <c:v>IGAB_r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région!$A$8:$A$19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région!$E$8:$E$19</c:f>
              <c:numCache>
                <c:formatCode>#,##0\ ;[Red]\-#,##0\ </c:formatCode>
                <c:ptCount val="12"/>
                <c:pt idx="0">
                  <c:v>3942468.2274283292</c:v>
                </c:pt>
                <c:pt idx="1">
                  <c:v>3792095.1723929523</c:v>
                </c:pt>
                <c:pt idx="2">
                  <c:v>3647517.2693371382</c:v>
                </c:pt>
                <c:pt idx="3">
                  <c:v>3508509.3052883595</c:v>
                </c:pt>
                <c:pt idx="4">
                  <c:v>3374854.87799979</c:v>
                </c:pt>
                <c:pt idx="5">
                  <c:v>3246346.0494550751</c:v>
                </c:pt>
                <c:pt idx="6">
                  <c:v>3122783.0130548901</c:v>
                </c:pt>
                <c:pt idx="7">
                  <c:v>3024726.7838734533</c:v>
                </c:pt>
                <c:pt idx="8">
                  <c:v>3023500</c:v>
                </c:pt>
                <c:pt idx="9">
                  <c:v>3023500</c:v>
                </c:pt>
                <c:pt idx="10">
                  <c:v>3023500</c:v>
                </c:pt>
                <c:pt idx="11">
                  <c:v>3023500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A-42BD-BF23-7289C6AB59BB}"/>
            </c:ext>
          </c:extLst>
        </c:ser>
        <c:ser>
          <c:idx val="2"/>
          <c:order val="2"/>
          <c:tx>
            <c:strRef>
              <c:f>région!$G$3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région!$A$8:$A$19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région!$G$8:$G$19</c:f>
              <c:numCache>
                <c:formatCode>#,##0\ ;[Red]\-#,##0\ </c:formatCode>
                <c:ptCount val="12"/>
                <c:pt idx="0">
                  <c:v>3023500</c:v>
                </c:pt>
                <c:pt idx="1">
                  <c:v>3023500</c:v>
                </c:pt>
                <c:pt idx="2">
                  <c:v>3023500</c:v>
                </c:pt>
                <c:pt idx="3">
                  <c:v>3023500</c:v>
                </c:pt>
                <c:pt idx="4">
                  <c:v>3023500</c:v>
                </c:pt>
                <c:pt idx="5">
                  <c:v>3023500</c:v>
                </c:pt>
                <c:pt idx="6">
                  <c:v>3023500</c:v>
                </c:pt>
                <c:pt idx="7">
                  <c:v>3023500</c:v>
                </c:pt>
                <c:pt idx="8">
                  <c:v>3023500</c:v>
                </c:pt>
                <c:pt idx="9">
                  <c:v>3023500</c:v>
                </c:pt>
                <c:pt idx="10">
                  <c:v>3023500</c:v>
                </c:pt>
                <c:pt idx="11">
                  <c:v>3023500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A-42BD-BF23-7289C6AB5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4430990"/>
        <c:axId val="91445184"/>
      </c:lineChart>
      <c:catAx>
        <c:axId val="9443099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91445184"/>
        <c:crosses val="autoZero"/>
        <c:auto val="1"/>
        <c:lblAlgn val="ctr"/>
        <c:lblOffset val="100"/>
        <c:noMultiLvlLbl val="0"/>
      </c:catAx>
      <c:valAx>
        <c:axId val="91445184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10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 * #,##0\ " sourceLinked="0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94430990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Côte d’Or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051065691605699"/>
          <c:y val="0.166574063784865"/>
          <c:w val="0.51165697856115999"/>
          <c:h val="0.68540948994332695"/>
        </c:manualLayout>
      </c:layout>
      <c:lineChart>
        <c:grouping val="standard"/>
        <c:varyColors val="0"/>
        <c:ser>
          <c:idx val="0"/>
          <c:order val="0"/>
          <c:tx>
            <c:strRef>
              <c:f>'21'!$D$3</c:f>
              <c:strCache>
                <c:ptCount val="1"/>
                <c:pt idx="0">
                  <c:v>IGA_d_21_total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'21'!$A$8:$A$19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'21'!$D$8:$D$19</c:f>
              <c:numCache>
                <c:formatCode>#,##0\ ;[Red]\-#,##0\ </c:formatCode>
                <c:ptCount val="12"/>
                <c:pt idx="0">
                  <c:v>606722</c:v>
                </c:pt>
                <c:pt idx="1">
                  <c:v>495100</c:v>
                </c:pt>
                <c:pt idx="2">
                  <c:v>484431</c:v>
                </c:pt>
                <c:pt idx="3">
                  <c:v>543317</c:v>
                </c:pt>
                <c:pt idx="4">
                  <c:v>531855</c:v>
                </c:pt>
                <c:pt idx="5">
                  <c:v>520644</c:v>
                </c:pt>
                <c:pt idx="6">
                  <c:v>509583</c:v>
                </c:pt>
                <c:pt idx="7">
                  <c:v>443071</c:v>
                </c:pt>
                <c:pt idx="8">
                  <c:v>326408</c:v>
                </c:pt>
                <c:pt idx="9">
                  <c:v>304791</c:v>
                </c:pt>
                <c:pt idx="10">
                  <c:v>298721</c:v>
                </c:pt>
                <c:pt idx="11">
                  <c:v>109000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C-45D8-BE68-9E89441C2938}"/>
            </c:ext>
          </c:extLst>
        </c:ser>
        <c:ser>
          <c:idx val="1"/>
          <c:order val="1"/>
          <c:tx>
            <c:strRef>
              <c:f>'21'!$E$3</c:f>
              <c:strCache>
                <c:ptCount val="1"/>
                <c:pt idx="0">
                  <c:v>IGAB_d_21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'21'!$A$8:$A$19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'21'!$E$8:$E$19</c:f>
              <c:numCache>
                <c:formatCode>#,##0\ ;[Red]\-#,##0\ </c:formatCode>
                <c:ptCount val="12"/>
                <c:pt idx="0">
                  <c:v>805076.91859967995</c:v>
                </c:pt>
                <c:pt idx="1">
                  <c:v>772873.84185569268</c:v>
                </c:pt>
                <c:pt idx="2">
                  <c:v>741958.88818146498</c:v>
                </c:pt>
                <c:pt idx="3">
                  <c:v>712280.53265420638</c:v>
                </c:pt>
                <c:pt idx="4">
                  <c:v>683789.31134803814</c:v>
                </c:pt>
                <c:pt idx="5">
                  <c:v>656437.7388941166</c:v>
                </c:pt>
                <c:pt idx="6">
                  <c:v>630180.22933835187</c:v>
                </c:pt>
                <c:pt idx="7">
                  <c:v>605000</c:v>
                </c:pt>
                <c:pt idx="8">
                  <c:v>605000</c:v>
                </c:pt>
                <c:pt idx="9">
                  <c:v>605000</c:v>
                </c:pt>
                <c:pt idx="10">
                  <c:v>605000</c:v>
                </c:pt>
                <c:pt idx="11">
                  <c:v>605000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C-45D8-BE68-9E89441C2938}"/>
            </c:ext>
          </c:extLst>
        </c:ser>
        <c:ser>
          <c:idx val="2"/>
          <c:order val="2"/>
          <c:tx>
            <c:strRef>
              <c:f>'21'!$G$3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'21'!$A$8:$A$19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'21'!$G$8:$G$19</c:f>
              <c:numCache>
                <c:formatCode>#,##0</c:formatCode>
                <c:ptCount val="12"/>
                <c:pt idx="0">
                  <c:v>605000</c:v>
                </c:pt>
                <c:pt idx="1">
                  <c:v>605000</c:v>
                </c:pt>
                <c:pt idx="2">
                  <c:v>605000</c:v>
                </c:pt>
                <c:pt idx="3">
                  <c:v>605000</c:v>
                </c:pt>
                <c:pt idx="4">
                  <c:v>605000</c:v>
                </c:pt>
                <c:pt idx="5">
                  <c:v>605000</c:v>
                </c:pt>
                <c:pt idx="6">
                  <c:v>605000</c:v>
                </c:pt>
                <c:pt idx="7">
                  <c:v>605000</c:v>
                </c:pt>
                <c:pt idx="8">
                  <c:v>605000</c:v>
                </c:pt>
                <c:pt idx="9">
                  <c:v>605000</c:v>
                </c:pt>
                <c:pt idx="10">
                  <c:v>605000</c:v>
                </c:pt>
                <c:pt idx="11">
                  <c:v>605000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C-45D8-BE68-9E89441C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458620"/>
        <c:axId val="21567338"/>
      </c:lineChart>
      <c:catAx>
        <c:axId val="814586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21567338"/>
        <c:crosses val="autoZero"/>
        <c:auto val="1"/>
        <c:lblAlgn val="ctr"/>
        <c:lblOffset val="100"/>
        <c:noMultiLvlLbl val="0"/>
      </c:catAx>
      <c:valAx>
        <c:axId val="21567338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 ;[Red]\-#,##0\ " sourceLinked="1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81458620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Doubs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'25'!$D$3</c:f>
              <c:strCache>
                <c:ptCount val="1"/>
                <c:pt idx="0">
                  <c:v>IGA_d_25_total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'25'!$A$8:$A$19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'25'!$D$8:$D$19</c:f>
              <c:numCache>
                <c:formatCode>#,##0\ ;[Red]\-#,##0\ </c:formatCode>
                <c:ptCount val="12"/>
                <c:pt idx="0">
                  <c:v>150000</c:v>
                </c:pt>
                <c:pt idx="1">
                  <c:v>150000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3-47F1-A2A9-2D862759357B}"/>
            </c:ext>
          </c:extLst>
        </c:ser>
        <c:ser>
          <c:idx val="1"/>
          <c:order val="1"/>
          <c:tx>
            <c:strRef>
              <c:f>'25'!$E$3</c:f>
              <c:strCache>
                <c:ptCount val="1"/>
                <c:pt idx="0">
                  <c:v>IGAB_d_25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'25'!$A$8:$A$19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'25'!$E$8:$E$19</c:f>
              <c:numCache>
                <c:formatCode>#,##0\ ;[Red]\-#,##0\ </c:formatCode>
                <c:ptCount val="12"/>
                <c:pt idx="0">
                  <c:v>127401.984</c:v>
                </c:pt>
                <c:pt idx="1">
                  <c:v>122305.90463999999</c:v>
                </c:pt>
                <c:pt idx="2">
                  <c:v>117413.66845439999</c:v>
                </c:pt>
                <c:pt idx="3">
                  <c:v>112717.12171622398</c:v>
                </c:pt>
                <c:pt idx="4">
                  <c:v>108208.43684757501</c:v>
                </c:pt>
                <c:pt idx="5">
                  <c:v>103880.099373672</c:v>
                </c:pt>
                <c:pt idx="6">
                  <c:v>99724.895398725115</c:v>
                </c:pt>
                <c:pt idx="7">
                  <c:v>95735.89958277611</c:v>
                </c:pt>
                <c:pt idx="8">
                  <c:v>95700</c:v>
                </c:pt>
                <c:pt idx="9">
                  <c:v>95700</c:v>
                </c:pt>
                <c:pt idx="10">
                  <c:v>95700</c:v>
                </c:pt>
                <c:pt idx="11">
                  <c:v>95700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3-47F1-A2A9-2D862759357B}"/>
            </c:ext>
          </c:extLst>
        </c:ser>
        <c:ser>
          <c:idx val="2"/>
          <c:order val="2"/>
          <c:tx>
            <c:strRef>
              <c:f>'25'!$G$3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'25'!$A$8:$A$19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'25'!$G$8:$G$19</c:f>
              <c:numCache>
                <c:formatCode>#,##0\ ;[Red]\-#,##0\ </c:formatCode>
                <c:ptCount val="12"/>
                <c:pt idx="0">
                  <c:v>95700</c:v>
                </c:pt>
                <c:pt idx="1">
                  <c:v>95700</c:v>
                </c:pt>
                <c:pt idx="2">
                  <c:v>95700</c:v>
                </c:pt>
                <c:pt idx="3">
                  <c:v>95700</c:v>
                </c:pt>
                <c:pt idx="4">
                  <c:v>95700</c:v>
                </c:pt>
                <c:pt idx="5">
                  <c:v>95700</c:v>
                </c:pt>
                <c:pt idx="6">
                  <c:v>95700</c:v>
                </c:pt>
                <c:pt idx="7">
                  <c:v>95700</c:v>
                </c:pt>
                <c:pt idx="8">
                  <c:v>95700</c:v>
                </c:pt>
                <c:pt idx="9">
                  <c:v>95700</c:v>
                </c:pt>
                <c:pt idx="10">
                  <c:v>95700</c:v>
                </c:pt>
                <c:pt idx="11">
                  <c:v>95700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3-47F1-A2A9-2D8627593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277743"/>
        <c:axId val="78037883"/>
      </c:lineChart>
      <c:catAx>
        <c:axId val="3127774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78037883"/>
        <c:crosses val="autoZero"/>
        <c:auto val="1"/>
        <c:lblAlgn val="ctr"/>
        <c:lblOffset val="100"/>
        <c:noMultiLvlLbl val="0"/>
      </c:catAx>
      <c:valAx>
        <c:axId val="78037883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 ;[Red]\-#,##0\ " sourceLinked="1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31277743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Jura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'39'!$D$3</c:f>
              <c:strCache>
                <c:ptCount val="1"/>
                <c:pt idx="0">
                  <c:v>IGA_d_39_total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'39'!$A$8:$A$19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'39'!$D$8:$D$19</c:f>
              <c:numCache>
                <c:formatCode>#,##0\ ;[Red]\-#,##0\ </c:formatCode>
                <c:ptCount val="12"/>
                <c:pt idx="0">
                  <c:v>415785</c:v>
                </c:pt>
                <c:pt idx="1">
                  <c:v>410785</c:v>
                </c:pt>
                <c:pt idx="2">
                  <c:v>200000</c:v>
                </c:pt>
                <c:pt idx="3">
                  <c:v>190000</c:v>
                </c:pt>
                <c:pt idx="4">
                  <c:v>185000</c:v>
                </c:pt>
                <c:pt idx="5">
                  <c:v>180000</c:v>
                </c:pt>
                <c:pt idx="6">
                  <c:v>175000</c:v>
                </c:pt>
                <c:pt idx="7">
                  <c:v>170000</c:v>
                </c:pt>
                <c:pt idx="8">
                  <c:v>160000</c:v>
                </c:pt>
                <c:pt idx="9">
                  <c:v>150000</c:v>
                </c:pt>
                <c:pt idx="10">
                  <c:v>140000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3-46DD-A44C-124DE4BD610C}"/>
            </c:ext>
          </c:extLst>
        </c:ser>
        <c:ser>
          <c:idx val="1"/>
          <c:order val="1"/>
          <c:tx>
            <c:strRef>
              <c:f>'39'!$E$3</c:f>
              <c:strCache>
                <c:ptCount val="1"/>
                <c:pt idx="0">
                  <c:v>IGAB_d_39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'39'!$A$8:$A$19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'39'!$E$8:$E$19</c:f>
              <c:numCache>
                <c:formatCode>#,##0\ ;[Red]\-#,##0\ </c:formatCode>
                <c:ptCount val="12"/>
                <c:pt idx="0">
                  <c:v>450153.67679999996</c:v>
                </c:pt>
                <c:pt idx="1">
                  <c:v>432147.52972799994</c:v>
                </c:pt>
                <c:pt idx="2">
                  <c:v>414861.62853887992</c:v>
                </c:pt>
                <c:pt idx="3">
                  <c:v>398267.16339732468</c:v>
                </c:pt>
                <c:pt idx="4">
                  <c:v>382336.47686143167</c:v>
                </c:pt>
                <c:pt idx="5">
                  <c:v>367043.01778697438</c:v>
                </c:pt>
                <c:pt idx="6">
                  <c:v>352361.29707549541</c:v>
                </c:pt>
                <c:pt idx="7">
                  <c:v>338266.84519247559</c:v>
                </c:pt>
                <c:pt idx="8">
                  <c:v>338000</c:v>
                </c:pt>
                <c:pt idx="9">
                  <c:v>338000</c:v>
                </c:pt>
                <c:pt idx="10">
                  <c:v>338000</c:v>
                </c:pt>
                <c:pt idx="11">
                  <c:v>338000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3-46DD-A44C-124DE4BD610C}"/>
            </c:ext>
          </c:extLst>
        </c:ser>
        <c:ser>
          <c:idx val="2"/>
          <c:order val="2"/>
          <c:tx>
            <c:strRef>
              <c:f>'39'!$G$3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'39'!$A$8:$A$19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'39'!$G$8:$G$19</c:f>
              <c:numCache>
                <c:formatCode>#,##0</c:formatCode>
                <c:ptCount val="12"/>
                <c:pt idx="0">
                  <c:v>338000</c:v>
                </c:pt>
                <c:pt idx="1">
                  <c:v>338000</c:v>
                </c:pt>
                <c:pt idx="2">
                  <c:v>338000</c:v>
                </c:pt>
                <c:pt idx="3">
                  <c:v>338000</c:v>
                </c:pt>
                <c:pt idx="4">
                  <c:v>338000</c:v>
                </c:pt>
                <c:pt idx="5">
                  <c:v>338000</c:v>
                </c:pt>
                <c:pt idx="6">
                  <c:v>338000</c:v>
                </c:pt>
                <c:pt idx="7">
                  <c:v>338000</c:v>
                </c:pt>
                <c:pt idx="8">
                  <c:v>338000</c:v>
                </c:pt>
                <c:pt idx="9">
                  <c:v>338000</c:v>
                </c:pt>
                <c:pt idx="10">
                  <c:v>338000</c:v>
                </c:pt>
                <c:pt idx="11">
                  <c:v>338000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3-46DD-A44C-124DE4BD6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2530790"/>
        <c:axId val="52910277"/>
      </c:lineChart>
      <c:catAx>
        <c:axId val="5253079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52910277"/>
        <c:crosses val="autoZero"/>
        <c:auto val="1"/>
        <c:lblAlgn val="ctr"/>
        <c:lblOffset val="100"/>
        <c:noMultiLvlLbl val="0"/>
      </c:catAx>
      <c:valAx>
        <c:axId val="52910277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 ;[Red]\-#,##0\ " sourceLinked="1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52530790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Nièvre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'58'!$D$3</c:f>
              <c:strCache>
                <c:ptCount val="1"/>
                <c:pt idx="0">
                  <c:v>IGA_d_58_total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'58'!$A$8:$A$19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'58'!$D$8:$D$19</c:f>
              <c:numCache>
                <c:formatCode>#,##0\ ;[Red]\-#,##0\ </c:formatCode>
                <c:ptCount val="12"/>
                <c:pt idx="0">
                  <c:v>825240</c:v>
                </c:pt>
                <c:pt idx="1">
                  <c:v>818935</c:v>
                </c:pt>
                <c:pt idx="2">
                  <c:v>702756</c:v>
                </c:pt>
                <c:pt idx="3">
                  <c:v>496701</c:v>
                </c:pt>
                <c:pt idx="4">
                  <c:v>490767</c:v>
                </c:pt>
                <c:pt idx="5">
                  <c:v>484592</c:v>
                </c:pt>
                <c:pt idx="6">
                  <c:v>479253</c:v>
                </c:pt>
                <c:pt idx="7">
                  <c:v>473667</c:v>
                </c:pt>
                <c:pt idx="8">
                  <c:v>468194</c:v>
                </c:pt>
                <c:pt idx="9">
                  <c:v>462830</c:v>
                </c:pt>
                <c:pt idx="10">
                  <c:v>457754</c:v>
                </c:pt>
                <c:pt idx="11">
                  <c:v>452422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5-4CFF-95B5-85BEDEE789B6}"/>
            </c:ext>
          </c:extLst>
        </c:ser>
        <c:ser>
          <c:idx val="1"/>
          <c:order val="1"/>
          <c:tx>
            <c:strRef>
              <c:f>'58'!$E$3</c:f>
              <c:strCache>
                <c:ptCount val="1"/>
                <c:pt idx="0">
                  <c:v>IGAB_d_58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'58'!$A$8:$A$19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'58'!$E$8:$E$19</c:f>
              <c:numCache>
                <c:formatCode>#,##0\ ;[Red]\-#,##0\ </c:formatCode>
                <c:ptCount val="12"/>
                <c:pt idx="0">
                  <c:v>717145.7679359999</c:v>
                </c:pt>
                <c:pt idx="1">
                  <c:v>688459.93721855991</c:v>
                </c:pt>
                <c:pt idx="2">
                  <c:v>660921.53972981754</c:v>
                </c:pt>
                <c:pt idx="3">
                  <c:v>634484.67814062478</c:v>
                </c:pt>
                <c:pt idx="4">
                  <c:v>609105.29101499973</c:v>
                </c:pt>
                <c:pt idx="5">
                  <c:v>584741.07937439973</c:v>
                </c:pt>
                <c:pt idx="6">
                  <c:v>561351.43619942374</c:v>
                </c:pt>
                <c:pt idx="7">
                  <c:v>559200</c:v>
                </c:pt>
                <c:pt idx="8">
                  <c:v>559200</c:v>
                </c:pt>
                <c:pt idx="9">
                  <c:v>559200</c:v>
                </c:pt>
                <c:pt idx="10">
                  <c:v>559200</c:v>
                </c:pt>
                <c:pt idx="11">
                  <c:v>559200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5-4CFF-95B5-85BEDEE789B6}"/>
            </c:ext>
          </c:extLst>
        </c:ser>
        <c:ser>
          <c:idx val="2"/>
          <c:order val="2"/>
          <c:tx>
            <c:strRef>
              <c:f>'58'!$G$3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'58'!$A$8:$A$19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'58'!$G$8:$G$19</c:f>
              <c:numCache>
                <c:formatCode>#,##0</c:formatCode>
                <c:ptCount val="12"/>
                <c:pt idx="0">
                  <c:v>559200</c:v>
                </c:pt>
                <c:pt idx="1">
                  <c:v>559200</c:v>
                </c:pt>
                <c:pt idx="2">
                  <c:v>559200</c:v>
                </c:pt>
                <c:pt idx="3">
                  <c:v>559200</c:v>
                </c:pt>
                <c:pt idx="4">
                  <c:v>559200</c:v>
                </c:pt>
                <c:pt idx="5">
                  <c:v>559200</c:v>
                </c:pt>
                <c:pt idx="6">
                  <c:v>559200</c:v>
                </c:pt>
                <c:pt idx="7">
                  <c:v>559200</c:v>
                </c:pt>
                <c:pt idx="8">
                  <c:v>559200</c:v>
                </c:pt>
                <c:pt idx="9">
                  <c:v>559200</c:v>
                </c:pt>
                <c:pt idx="10">
                  <c:v>559200</c:v>
                </c:pt>
                <c:pt idx="11">
                  <c:v>559200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5-4CFF-95B5-85BEDEE78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4992409"/>
        <c:axId val="16547625"/>
      </c:lineChart>
      <c:catAx>
        <c:axId val="5499240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16547625"/>
        <c:crosses val="autoZero"/>
        <c:auto val="1"/>
        <c:lblAlgn val="ctr"/>
        <c:lblOffset val="100"/>
        <c:noMultiLvlLbl val="0"/>
      </c:catAx>
      <c:valAx>
        <c:axId val="16547625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 * #,##0\ " sourceLinked="0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54992409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Haute-Saône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'70'!$D$3</c:f>
              <c:strCache>
                <c:ptCount val="1"/>
                <c:pt idx="0">
                  <c:v>IGA_d_70_total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'70'!$A$8:$A$19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'70'!$D$8:$D$19</c:f>
              <c:numCache>
                <c:formatCode>#,##0\ ;[Red]\-#,##0\ </c:formatCode>
                <c:ptCount val="12"/>
                <c:pt idx="0">
                  <c:v>315000</c:v>
                </c:pt>
                <c:pt idx="1">
                  <c:v>291000</c:v>
                </c:pt>
                <c:pt idx="2">
                  <c:v>255000</c:v>
                </c:pt>
                <c:pt idx="3">
                  <c:v>255000</c:v>
                </c:pt>
                <c:pt idx="4">
                  <c:v>255000</c:v>
                </c:pt>
                <c:pt idx="5">
                  <c:v>255000</c:v>
                </c:pt>
                <c:pt idx="6">
                  <c:v>175000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F-4BFD-AA5F-28047065EA4D}"/>
            </c:ext>
          </c:extLst>
        </c:ser>
        <c:ser>
          <c:idx val="1"/>
          <c:order val="1"/>
          <c:tx>
            <c:strRef>
              <c:f>'70'!$E$3</c:f>
              <c:strCache>
                <c:ptCount val="1"/>
                <c:pt idx="0">
                  <c:v>IGAB_d_70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'70'!$A$8:$A$19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'70'!$E$8:$E$19</c:f>
              <c:numCache>
                <c:formatCode>#,##0\ ;[Red]\-#,##0\ </c:formatCode>
                <c:ptCount val="12"/>
                <c:pt idx="0">
                  <c:v>326998.42559999996</c:v>
                </c:pt>
                <c:pt idx="1">
                  <c:v>313918.48857599997</c:v>
                </c:pt>
                <c:pt idx="2">
                  <c:v>301361.74903295998</c:v>
                </c:pt>
                <c:pt idx="3">
                  <c:v>289307.27907164156</c:v>
                </c:pt>
                <c:pt idx="4">
                  <c:v>277734.98790877592</c:v>
                </c:pt>
                <c:pt idx="5">
                  <c:v>266625.58839242486</c:v>
                </c:pt>
                <c:pt idx="6">
                  <c:v>255960.56485672787</c:v>
                </c:pt>
                <c:pt idx="7">
                  <c:v>245722.14226245874</c:v>
                </c:pt>
                <c:pt idx="8">
                  <c:v>245700</c:v>
                </c:pt>
                <c:pt idx="9">
                  <c:v>245700</c:v>
                </c:pt>
                <c:pt idx="10">
                  <c:v>245700</c:v>
                </c:pt>
                <c:pt idx="11">
                  <c:v>245700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F-4BFD-AA5F-28047065EA4D}"/>
            </c:ext>
          </c:extLst>
        </c:ser>
        <c:ser>
          <c:idx val="2"/>
          <c:order val="2"/>
          <c:tx>
            <c:strRef>
              <c:f>'70'!$G$3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'70'!$A$8:$A$19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'70'!$G$8:$G$19</c:f>
              <c:numCache>
                <c:formatCode>#,##0</c:formatCode>
                <c:ptCount val="12"/>
                <c:pt idx="0">
                  <c:v>245700</c:v>
                </c:pt>
                <c:pt idx="1">
                  <c:v>245700</c:v>
                </c:pt>
                <c:pt idx="2">
                  <c:v>245700</c:v>
                </c:pt>
                <c:pt idx="3">
                  <c:v>245700</c:v>
                </c:pt>
                <c:pt idx="4">
                  <c:v>245700</c:v>
                </c:pt>
                <c:pt idx="5">
                  <c:v>245700</c:v>
                </c:pt>
                <c:pt idx="6">
                  <c:v>245700</c:v>
                </c:pt>
                <c:pt idx="7">
                  <c:v>245700</c:v>
                </c:pt>
                <c:pt idx="8">
                  <c:v>245700</c:v>
                </c:pt>
                <c:pt idx="9">
                  <c:v>245700</c:v>
                </c:pt>
                <c:pt idx="10">
                  <c:v>245700</c:v>
                </c:pt>
                <c:pt idx="11">
                  <c:v>245700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F-4BFD-AA5F-28047065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74121"/>
        <c:axId val="71893641"/>
      </c:lineChart>
      <c:catAx>
        <c:axId val="357412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71893641"/>
        <c:crosses val="autoZero"/>
        <c:auto val="1"/>
        <c:lblAlgn val="ctr"/>
        <c:lblOffset val="100"/>
        <c:noMultiLvlLbl val="0"/>
      </c:catAx>
      <c:valAx>
        <c:axId val="71893641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 * #,##0\ " sourceLinked="0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3574121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Saône et Loire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'71'!$D$3</c:f>
              <c:strCache>
                <c:ptCount val="1"/>
                <c:pt idx="0">
                  <c:v>IGA_d_71_total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'71'!$A$8:$A$19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'71'!$D$8:$D$19</c:f>
              <c:numCache>
                <c:formatCode>#,##0\ ;[Red]\-#,##0\ </c:formatCode>
                <c:ptCount val="12"/>
                <c:pt idx="0">
                  <c:v>654133.453387268</c:v>
                </c:pt>
                <c:pt idx="1">
                  <c:v>643830.16431952198</c:v>
                </c:pt>
                <c:pt idx="2">
                  <c:v>634593.92103313201</c:v>
                </c:pt>
                <c:pt idx="3">
                  <c:v>624421.70261246897</c:v>
                </c:pt>
                <c:pt idx="4">
                  <c:v>301313.50856022001</c:v>
                </c:pt>
                <c:pt idx="5">
                  <c:v>298267.35838901601</c:v>
                </c:pt>
                <c:pt idx="6">
                  <c:v>295282.29122123501</c:v>
                </c:pt>
                <c:pt idx="7">
                  <c:v>292356.36539681099</c:v>
                </c:pt>
                <c:pt idx="8">
                  <c:v>222101</c:v>
                </c:pt>
                <c:pt idx="9">
                  <c:v>221463</c:v>
                </c:pt>
                <c:pt idx="10">
                  <c:v>149000</c:v>
                </c:pt>
                <c:pt idx="11">
                  <c:v>149000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2-4C35-8997-ACDB73CF003F}"/>
            </c:ext>
          </c:extLst>
        </c:ser>
        <c:ser>
          <c:idx val="1"/>
          <c:order val="1"/>
          <c:tx>
            <c:strRef>
              <c:f>'71'!$E$3</c:f>
              <c:strCache>
                <c:ptCount val="1"/>
                <c:pt idx="0">
                  <c:v>IGAB_d_71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'71'!$A$8:$A$19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'71'!$E$8:$E$19</c:f>
              <c:numCache>
                <c:formatCode>#,##0\ ;[Red]\-#,##0\ </c:formatCode>
                <c:ptCount val="12"/>
                <c:pt idx="0">
                  <c:v>783124.04831698933</c:v>
                </c:pt>
                <c:pt idx="1">
                  <c:v>751799.08638430969</c:v>
                </c:pt>
                <c:pt idx="2">
                  <c:v>721727.12292893732</c:v>
                </c:pt>
                <c:pt idx="3">
                  <c:v>692858.03801177978</c:v>
                </c:pt>
                <c:pt idx="4">
                  <c:v>665143.71649130853</c:v>
                </c:pt>
                <c:pt idx="5">
                  <c:v>638537.96783165622</c:v>
                </c:pt>
                <c:pt idx="6">
                  <c:v>612996.44911838998</c:v>
                </c:pt>
                <c:pt idx="7">
                  <c:v>588900</c:v>
                </c:pt>
                <c:pt idx="8">
                  <c:v>588900</c:v>
                </c:pt>
                <c:pt idx="9">
                  <c:v>588900</c:v>
                </c:pt>
                <c:pt idx="10">
                  <c:v>588900</c:v>
                </c:pt>
                <c:pt idx="11">
                  <c:v>588900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2-4C35-8997-ACDB73CF003F}"/>
            </c:ext>
          </c:extLst>
        </c:ser>
        <c:ser>
          <c:idx val="2"/>
          <c:order val="2"/>
          <c:tx>
            <c:strRef>
              <c:f>'71'!$G$3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'71'!$A$8:$A$19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'71'!$G$8:$G$19</c:f>
              <c:numCache>
                <c:formatCode>#,##0</c:formatCode>
                <c:ptCount val="12"/>
                <c:pt idx="0">
                  <c:v>588900</c:v>
                </c:pt>
                <c:pt idx="1">
                  <c:v>588900</c:v>
                </c:pt>
                <c:pt idx="2">
                  <c:v>588900</c:v>
                </c:pt>
                <c:pt idx="3">
                  <c:v>588900</c:v>
                </c:pt>
                <c:pt idx="4">
                  <c:v>588900</c:v>
                </c:pt>
                <c:pt idx="5">
                  <c:v>588900</c:v>
                </c:pt>
                <c:pt idx="6">
                  <c:v>588900</c:v>
                </c:pt>
                <c:pt idx="7">
                  <c:v>588900</c:v>
                </c:pt>
                <c:pt idx="8">
                  <c:v>588900</c:v>
                </c:pt>
                <c:pt idx="9">
                  <c:v>588900</c:v>
                </c:pt>
                <c:pt idx="10">
                  <c:v>588900</c:v>
                </c:pt>
                <c:pt idx="11">
                  <c:v>588900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2-4C35-8997-ACDB73CF0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010741"/>
        <c:axId val="93425380"/>
      </c:lineChart>
      <c:catAx>
        <c:axId val="7201074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93425380"/>
        <c:crosses val="autoZero"/>
        <c:auto val="1"/>
        <c:lblAlgn val="ctr"/>
        <c:lblOffset val="100"/>
        <c:noMultiLvlLbl val="0"/>
      </c:catAx>
      <c:valAx>
        <c:axId val="93425380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 * #,##0\ " sourceLinked="0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72010741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 Yonne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'89'!$D$3</c:f>
              <c:strCache>
                <c:ptCount val="1"/>
                <c:pt idx="0">
                  <c:v>IGA_d_89_total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'89'!$A$8:$A$19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'89'!$D$8:$D$19</c:f>
              <c:numCache>
                <c:formatCode>#,##0\ ;[Red]\-#,##0\ </c:formatCode>
                <c:ptCount val="12"/>
                <c:pt idx="0">
                  <c:v>277168</c:v>
                </c:pt>
                <c:pt idx="1">
                  <c:v>274231</c:v>
                </c:pt>
                <c:pt idx="2">
                  <c:v>623308</c:v>
                </c:pt>
                <c:pt idx="3">
                  <c:v>615401</c:v>
                </c:pt>
                <c:pt idx="4">
                  <c:v>607648</c:v>
                </c:pt>
                <c:pt idx="5">
                  <c:v>600046</c:v>
                </c:pt>
                <c:pt idx="6">
                  <c:v>542594</c:v>
                </c:pt>
                <c:pt idx="7">
                  <c:v>531943</c:v>
                </c:pt>
                <c:pt idx="8">
                  <c:v>524964</c:v>
                </c:pt>
                <c:pt idx="9">
                  <c:v>518125</c:v>
                </c:pt>
                <c:pt idx="10">
                  <c:v>480767</c:v>
                </c:pt>
                <c:pt idx="11">
                  <c:v>474812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E-4452-9DF7-B3B0600245C3}"/>
            </c:ext>
          </c:extLst>
        </c:ser>
        <c:ser>
          <c:idx val="1"/>
          <c:order val="1"/>
          <c:tx>
            <c:strRef>
              <c:f>'89'!$E$3</c:f>
              <c:strCache>
                <c:ptCount val="1"/>
                <c:pt idx="0">
                  <c:v>IGAB_d_89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'89'!$A$8:$A$19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'89'!$E$8:$E$19</c:f>
              <c:numCache>
                <c:formatCode>#,##0\ ;[Red]\-#,##0\ </c:formatCode>
                <c:ptCount val="12"/>
                <c:pt idx="0">
                  <c:v>732567.40617565985</c:v>
                </c:pt>
                <c:pt idx="1">
                  <c:v>710590.38399038999</c:v>
                </c:pt>
                <c:pt idx="2">
                  <c:v>689272.67247067823</c:v>
                </c:pt>
                <c:pt idx="3">
                  <c:v>668594.49229655787</c:v>
                </c:pt>
                <c:pt idx="4">
                  <c:v>648536.65752766107</c:v>
                </c:pt>
                <c:pt idx="5">
                  <c:v>629080.55780183116</c:v>
                </c:pt>
                <c:pt idx="6">
                  <c:v>610208.14106777625</c:v>
                </c:pt>
                <c:pt idx="7">
                  <c:v>591901.89683574298</c:v>
                </c:pt>
                <c:pt idx="8">
                  <c:v>591000</c:v>
                </c:pt>
                <c:pt idx="9">
                  <c:v>591000</c:v>
                </c:pt>
                <c:pt idx="10">
                  <c:v>591000</c:v>
                </c:pt>
                <c:pt idx="11">
                  <c:v>591000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CE-4452-9DF7-B3B0600245C3}"/>
            </c:ext>
          </c:extLst>
        </c:ser>
        <c:ser>
          <c:idx val="2"/>
          <c:order val="2"/>
          <c:tx>
            <c:strRef>
              <c:f>'89'!$G$3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'89'!$A$8:$A$19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'89'!$G$8:$G$19</c:f>
              <c:numCache>
                <c:formatCode>#,##0</c:formatCode>
                <c:ptCount val="12"/>
                <c:pt idx="0">
                  <c:v>591000</c:v>
                </c:pt>
                <c:pt idx="1">
                  <c:v>591000</c:v>
                </c:pt>
                <c:pt idx="2">
                  <c:v>591000</c:v>
                </c:pt>
                <c:pt idx="3">
                  <c:v>591000</c:v>
                </c:pt>
                <c:pt idx="4">
                  <c:v>591000</c:v>
                </c:pt>
                <c:pt idx="5">
                  <c:v>591000</c:v>
                </c:pt>
                <c:pt idx="6">
                  <c:v>591000</c:v>
                </c:pt>
                <c:pt idx="7">
                  <c:v>591000</c:v>
                </c:pt>
                <c:pt idx="8">
                  <c:v>591000</c:v>
                </c:pt>
                <c:pt idx="9">
                  <c:v>591000</c:v>
                </c:pt>
                <c:pt idx="10">
                  <c:v>591000</c:v>
                </c:pt>
                <c:pt idx="11">
                  <c:v>591000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E-4452-9DF7-B3B06002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317016"/>
        <c:axId val="22266379"/>
      </c:lineChart>
      <c:catAx>
        <c:axId val="69317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22266379"/>
        <c:crosses val="autoZero"/>
        <c:auto val="1"/>
        <c:lblAlgn val="ctr"/>
        <c:lblOffset val="100"/>
        <c:noMultiLvlLbl val="0"/>
      </c:catAx>
      <c:valAx>
        <c:axId val="22266379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 ;[Red]\-#,##0\ " sourceLinked="1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69317016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rPr lang="fr-FR" sz="1300" b="0" u="none" strike="noStrike">
                <a:solidFill>
                  <a:srgbClr val="000000"/>
                </a:solidFill>
                <a:uFillTx/>
                <a:latin typeface="Calibri"/>
              </a:rPr>
              <a:t>Extractions des matériaux alluvionnaires –Territoire de Belfort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'90'!$D$3</c:f>
              <c:strCache>
                <c:ptCount val="1"/>
                <c:pt idx="0">
                  <c:v>IGA_d_90_total</c:v>
                </c:pt>
              </c:strCache>
            </c:strRef>
          </c:tx>
          <c:spPr>
            <a:ln w="28800" cap="rnd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'90'!$A$8:$A$19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'90'!$D$8:$D$19</c:f>
              <c:numCache>
                <c:formatCode>#,##0\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B-43FF-88BC-2AF39ACF1556}"/>
            </c:ext>
          </c:extLst>
        </c:ser>
        <c:ser>
          <c:idx val="1"/>
          <c:order val="1"/>
          <c:tx>
            <c:strRef>
              <c:f>'90'!$E$3</c:f>
              <c:strCache>
                <c:ptCount val="1"/>
                <c:pt idx="0">
                  <c:v>IGAB_d_90</c:v>
                </c:pt>
              </c:strCache>
            </c:strRef>
          </c:tx>
          <c:spPr>
            <a:ln w="28800" cap="rnd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'90'!$A$8:$A$19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'90'!$E$8:$E$19</c:f>
              <c:numCache>
                <c:formatCode>#,##0\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B-43FF-88BC-2AF39ACF1556}"/>
            </c:ext>
          </c:extLst>
        </c:ser>
        <c:ser>
          <c:idx val="2"/>
          <c:order val="2"/>
          <c:tx>
            <c:strRef>
              <c:f>'90'!$G$3</c:f>
              <c:strCache>
                <c:ptCount val="1"/>
                <c:pt idx="0">
                  <c:v>Seuil plancher</c:v>
                </c:pt>
              </c:strCache>
            </c:strRef>
          </c:tx>
          <c:spPr>
            <a:ln w="28800" cap="rnd">
              <a:solidFill>
                <a:srgbClr val="FFD320"/>
              </a:solidFill>
              <a:custDash>
                <a:ds d="599000" sp="101000"/>
              </a:custDash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 cap="rnd">
                      <a:solidFill>
                        <a:srgbClr val="000000"/>
                      </a:solidFill>
                      <a:custDash>
                        <a:ds d="599000" sp="101000"/>
                      </a:custDash>
                    </a:ln>
                  </c:spPr>
                </c15:leaderLines>
              </c:ext>
            </c:extLst>
          </c:dLbls>
          <c:cat>
            <c:numRef>
              <c:f>'90'!$A$8:$A$19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</c:numCache>
            </c:numRef>
          </c:cat>
          <c:val>
            <c:numRef>
              <c:f>'90'!$G$8:$G$19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B-43FF-88BC-2AF39ACF1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4885162"/>
        <c:axId val="78687881"/>
      </c:lineChart>
      <c:catAx>
        <c:axId val="6488516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78687881"/>
        <c:crosses val="autoZero"/>
        <c:auto val="1"/>
        <c:lblAlgn val="ctr"/>
        <c:lblOffset val="100"/>
        <c:noMultiLvlLbl val="0"/>
      </c:catAx>
      <c:valAx>
        <c:axId val="78687881"/>
        <c:scaling>
          <c:orientation val="minMax"/>
        </c:scaling>
        <c:delete val="0"/>
        <c:axPos val="l"/>
        <c:majorGridlines>
          <c:spPr>
            <a:ln w="6480">
              <a:solidFill>
                <a:srgbClr val="B3B3B3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r>
                  <a:rPr lang="fr-FR" sz="900" b="0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Quantité (en tonnes)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 * #,##0\ " sourceLinked="0"/>
        <c:majorTickMark val="none"/>
        <c:minorTickMark val="none"/>
        <c:tickLblPos val="nextTo"/>
        <c:spPr>
          <a:ln w="6480">
            <a:solidFill>
              <a:srgbClr val="B3B3B3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fr-FR"/>
          </a:p>
        </c:txPr>
        <c:crossAx val="64885162"/>
        <c:crosses val="min"/>
        <c:crossBetween val="midCat"/>
      </c:valAx>
      <c:spPr>
        <a:noFill/>
        <a:ln w="9360">
          <a:solidFill>
            <a:srgbClr val="B3B3B3"/>
          </a:solidFill>
          <a:round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fr-FR"/>
        </a:p>
      </c:txPr>
    </c:legend>
    <c:plotVisOnly val="0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17280</xdr:rowOff>
    </xdr:from>
    <xdr:to>
      <xdr:col>3</xdr:col>
      <xdr:colOff>358920</xdr:colOff>
      <xdr:row>41</xdr:row>
      <xdr:rowOff>18720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49320</xdr:colOff>
      <xdr:row>21</xdr:row>
      <xdr:rowOff>8640</xdr:rowOff>
    </xdr:from>
    <xdr:to>
      <xdr:col>3</xdr:col>
      <xdr:colOff>408240</xdr:colOff>
      <xdr:row>41</xdr:row>
      <xdr:rowOff>9720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60120</xdr:colOff>
      <xdr:row>20</xdr:row>
      <xdr:rowOff>160920</xdr:rowOff>
    </xdr:from>
    <xdr:to>
      <xdr:col>3</xdr:col>
      <xdr:colOff>419040</xdr:colOff>
      <xdr:row>40</xdr:row>
      <xdr:rowOff>162000</xdr:rowOff>
    </xdr:to>
    <xdr:graphicFrame macro="">
      <xdr:nvGraphicFramePr>
        <xdr:cNvPr id="3" name="Graphiqu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28800</xdr:colOff>
      <xdr:row>21</xdr:row>
      <xdr:rowOff>19080</xdr:rowOff>
    </xdr:from>
    <xdr:to>
      <xdr:col>3</xdr:col>
      <xdr:colOff>387720</xdr:colOff>
      <xdr:row>41</xdr:row>
      <xdr:rowOff>20160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39600</xdr:colOff>
      <xdr:row>21</xdr:row>
      <xdr:rowOff>23760</xdr:rowOff>
    </xdr:from>
    <xdr:to>
      <xdr:col>3</xdr:col>
      <xdr:colOff>398520</xdr:colOff>
      <xdr:row>41</xdr:row>
      <xdr:rowOff>24840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29520</xdr:colOff>
      <xdr:row>21</xdr:row>
      <xdr:rowOff>-720</xdr:rowOff>
    </xdr:from>
    <xdr:to>
      <xdr:col>3</xdr:col>
      <xdr:colOff>388440</xdr:colOff>
      <xdr:row>41</xdr:row>
      <xdr:rowOff>360</xdr:rowOff>
    </xdr:to>
    <xdr:graphicFrame macro="">
      <xdr:nvGraphicFramePr>
        <xdr:cNvPr id="6" name="Graphique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48960</xdr:colOff>
      <xdr:row>21</xdr:row>
      <xdr:rowOff>129600</xdr:rowOff>
    </xdr:from>
    <xdr:to>
      <xdr:col>3</xdr:col>
      <xdr:colOff>407880</xdr:colOff>
      <xdr:row>41</xdr:row>
      <xdr:rowOff>130680</xdr:rowOff>
    </xdr:to>
    <xdr:graphicFrame macro="">
      <xdr:nvGraphicFramePr>
        <xdr:cNvPr id="7" name="Graphique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21960</xdr:colOff>
      <xdr:row>20</xdr:row>
      <xdr:rowOff>154080</xdr:rowOff>
    </xdr:from>
    <xdr:to>
      <xdr:col>3</xdr:col>
      <xdr:colOff>380880</xdr:colOff>
      <xdr:row>40</xdr:row>
      <xdr:rowOff>155160</xdr:rowOff>
    </xdr:to>
    <xdr:graphicFrame macro="">
      <xdr:nvGraphicFramePr>
        <xdr:cNvPr id="8" name="Graphique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21960</xdr:colOff>
      <xdr:row>20</xdr:row>
      <xdr:rowOff>154080</xdr:rowOff>
    </xdr:from>
    <xdr:to>
      <xdr:col>3</xdr:col>
      <xdr:colOff>380880</xdr:colOff>
      <xdr:row>40</xdr:row>
      <xdr:rowOff>155160</xdr:rowOff>
    </xdr:to>
    <xdr:graphicFrame macro="">
      <xdr:nvGraphicFramePr>
        <xdr:cNvPr id="9" name="Graphique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A3" sqref="A3"/>
    </sheetView>
  </sheetViews>
  <sheetFormatPr baseColWidth="10" defaultColWidth="10.85546875" defaultRowHeight="12.75" x14ac:dyDescent="0.2"/>
  <cols>
    <col min="1" max="1" width="32" style="1" customWidth="1"/>
    <col min="2" max="2" width="32.7109375" style="1" customWidth="1"/>
    <col min="3" max="3" width="11.42578125" style="1" customWidth="1"/>
    <col min="4" max="4" width="19" style="1" customWidth="1"/>
    <col min="5" max="16384" width="10.85546875" style="1"/>
  </cols>
  <sheetData>
    <row r="1" spans="1:4" x14ac:dyDescent="0.2">
      <c r="A1" s="39" t="s">
        <v>0</v>
      </c>
      <c r="B1" s="39"/>
      <c r="C1"/>
      <c r="D1"/>
    </row>
    <row r="2" spans="1:4" x14ac:dyDescent="0.2">
      <c r="A2"/>
      <c r="B2"/>
      <c r="C2"/>
      <c r="D2"/>
    </row>
    <row r="3" spans="1:4" x14ac:dyDescent="0.2">
      <c r="A3"/>
      <c r="B3"/>
      <c r="C3"/>
      <c r="D3"/>
    </row>
    <row r="4" spans="1:4" x14ac:dyDescent="0.2">
      <c r="A4" s="2" t="s">
        <v>1</v>
      </c>
      <c r="B4" s="3" t="str">
        <f>IF(région!F20&lt;0,"non compatible","compatible")</f>
        <v>compatible</v>
      </c>
      <c r="C4"/>
      <c r="D4"/>
    </row>
    <row r="5" spans="1:4" x14ac:dyDescent="0.2">
      <c r="A5" s="2" t="s">
        <v>2</v>
      </c>
      <c r="B5" s="3" t="str">
        <f>IF(OR('21'!F20&lt;0,'25'!F20&lt;0,'39'!F20&lt;0,'58'!F20&lt;0,'70'!F20&lt;0,'71'!F20&lt;0,'89'!F20&lt;0,'90'!F20&lt;0),"non compatible","compatible")</f>
        <v>compatible</v>
      </c>
      <c r="C5"/>
      <c r="D5"/>
    </row>
    <row r="6" spans="1:4" x14ac:dyDescent="0.2">
      <c r="A6" s="2" t="s">
        <v>3</v>
      </c>
      <c r="B6" s="4" t="str">
        <f>IF(SUM('21'!C8:C19,'25'!C8:C19,'39'!C8:C19,'58'!C8:C19,'70'!C8:C19,'71'!C8:C19,'89'!C8:C19,'90'!C8:C19)=0,"",IF(OR(SUMPRODUCT(('21'!C8:C18&gt;0)*('21'!C9:C19&gt;'21'!C8:C18*0.96+0.5))&gt;0,SUMPRODUCT(('25'!C8:C18&gt;0)*('25'!C9:C19&gt;'25'!C8:C18*0.96+0.5))&gt;0,SUMPRODUCT(('39'!C8:C18&gt;0)*('39'!C9:C19&gt;'39'!C8:C18*0.96+0.5))&gt;0,SUMPRODUCT(('58'!C8:C18&gt;0)*('58'!C9:C19&gt;'58'!C8:C18*0.96+0.5))&gt;0,SUMPRODUCT(('70'!C8:C18&gt;0)*('70'!C9:C19&gt;'70'!C8:C18*0.96+0.5))&gt;0,SUMPRODUCT(('71'!C8:C18&gt;0)*('71'!C9:C19&gt;'71'!C8:C18*0.96+0.5))&gt;0,SUMPRODUCT(('89'!C8:C18&gt;0)*('89'!C9:C19&gt;'89'!C8:C18*0.97+0.5))&gt;0,SUMPRODUCT(('90'!C8:C18&gt;0)*('90'!C9:C19&gt;'90'!C8:C18*0.96+0.5))&gt;0),"non compatible","compatible"))</f>
        <v/>
      </c>
      <c r="C6"/>
      <c r="D6"/>
    </row>
    <row r="7" spans="1:4" x14ac:dyDescent="0.2">
      <c r="A7"/>
      <c r="B7"/>
      <c r="C7"/>
      <c r="D7"/>
    </row>
    <row r="8" spans="1:4" x14ac:dyDescent="0.2">
      <c r="A8" s="2" t="s">
        <v>4</v>
      </c>
      <c r="B8" s="3" t="str">
        <f>IF(B6="","",IF(AND(B4="compatible",B5="compatible",B6="compatible"),"compatible","non compatible"))</f>
        <v/>
      </c>
      <c r="C8"/>
      <c r="D8"/>
    </row>
    <row r="9" spans="1:4" x14ac:dyDescent="0.2">
      <c r="A9"/>
      <c r="B9"/>
      <c r="C9"/>
      <c r="D9"/>
    </row>
    <row r="10" spans="1:4" x14ac:dyDescent="0.2">
      <c r="A10"/>
      <c r="B10"/>
      <c r="C10"/>
      <c r="D10"/>
    </row>
    <row r="11" spans="1:4" x14ac:dyDescent="0.2">
      <c r="A11" t="s">
        <v>5</v>
      </c>
      <c r="B11" t="s">
        <v>6</v>
      </c>
      <c r="C11"/>
      <c r="D11"/>
    </row>
    <row r="12" spans="1:4" x14ac:dyDescent="0.2">
      <c r="A12" t="s">
        <v>7</v>
      </c>
      <c r="B12" t="s">
        <v>8</v>
      </c>
      <c r="C12"/>
      <c r="D12"/>
    </row>
    <row r="13" spans="1:4" x14ac:dyDescent="0.2">
      <c r="A13" t="s">
        <v>9</v>
      </c>
      <c r="B13" s="1" t="s">
        <v>10</v>
      </c>
      <c r="C13"/>
      <c r="D13"/>
    </row>
  </sheetData>
  <sheetProtection algorithmName="SHA-512" hashValue="qJ7g4yNCl1I0kZDs9e6uCAuXRBAcntT70ao80GHL0hD4qbaf9zo2mCDha9EHKgcKvlgBuIHnwpFj8IilFxFhXg==" saltValue="Yu0uJekDMBqmDe2H39psAQ==" spinCount="100000" sheet="1" objects="1" scenarios="1"/>
  <mergeCells count="1">
    <mergeCell ref="A1:B1"/>
  </mergeCells>
  <conditionalFormatting sqref="B4:B8">
    <cfRule type="cellIs" dxfId="1" priority="2" operator="equal">
      <formula>"compatible"</formula>
    </cfRule>
    <cfRule type="cellIs" dxfId="0" priority="3" operator="equal">
      <formula>"non compatible"</formula>
    </cfRule>
  </conditionalFormatting>
  <pageMargins left="0" right="0" top="0" bottom="0" header="0" footer="0"/>
  <pageSetup paperSize="9" orientation="portrait" useFirstPageNumber="1" horizontalDpi="300" verticalDpi="300"/>
  <headerFooter differentFirst="1">
    <oddHeader>&amp;C&amp;Kffffff&amp;A</oddHeader>
    <oddFooter>&amp;C&amp;KffffffPage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"/>
  <sheetViews>
    <sheetView zoomScaleNormal="100" workbookViewId="0">
      <selection activeCell="C10" sqref="C10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5">
      <c r="A1" s="41" t="s">
        <v>65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34" t="s">
        <v>12</v>
      </c>
      <c r="B3" s="7" t="s">
        <v>66</v>
      </c>
      <c r="C3" s="23" t="s">
        <v>67</v>
      </c>
      <c r="D3" s="7" t="s">
        <v>68</v>
      </c>
      <c r="E3" s="6" t="s">
        <v>69</v>
      </c>
      <c r="F3" s="34" t="s">
        <v>70</v>
      </c>
      <c r="G3" s="34" t="s">
        <v>18</v>
      </c>
    </row>
    <row r="4" spans="1:8" customFormat="1" ht="15" hidden="1" x14ac:dyDescent="0.25">
      <c r="A4" s="31">
        <v>2022</v>
      </c>
      <c r="B4" s="25">
        <v>827486</v>
      </c>
      <c r="C4" s="14" t="s">
        <v>19</v>
      </c>
      <c r="D4" s="12" t="s">
        <v>19</v>
      </c>
      <c r="E4" s="25">
        <f>B4</f>
        <v>827486</v>
      </c>
      <c r="F4" s="25">
        <v>0</v>
      </c>
      <c r="G4" s="37">
        <v>591000</v>
      </c>
    </row>
    <row r="5" spans="1:8" customFormat="1" ht="15" hidden="1" x14ac:dyDescent="0.25">
      <c r="A5" s="31">
        <v>2023</v>
      </c>
      <c r="B5" s="25" t="s">
        <v>20</v>
      </c>
      <c r="C5" s="14" t="s">
        <v>19</v>
      </c>
      <c r="D5" s="12" t="s">
        <v>19</v>
      </c>
      <c r="E5" s="25">
        <f>IF(E4*0.97&gt;$G$4,E4*0.97,$G$4)</f>
        <v>802661.41999999993</v>
      </c>
      <c r="F5" s="25" t="s">
        <v>19</v>
      </c>
      <c r="G5" s="37">
        <v>591000</v>
      </c>
    </row>
    <row r="6" spans="1:8" customFormat="1" ht="15" hidden="1" x14ac:dyDescent="0.25">
      <c r="A6" s="31">
        <v>2024</v>
      </c>
      <c r="B6" s="25" t="s">
        <v>20</v>
      </c>
      <c r="C6" s="14" t="s">
        <v>19</v>
      </c>
      <c r="D6" s="12" t="s">
        <v>19</v>
      </c>
      <c r="E6" s="25">
        <f>IF(E5*0.97&gt;$G$4,E5*0.97,$G$4)</f>
        <v>778581.57739999995</v>
      </c>
      <c r="F6" s="25" t="s">
        <v>19</v>
      </c>
      <c r="G6" s="37">
        <v>591000</v>
      </c>
    </row>
    <row r="7" spans="1:8" customFormat="1" ht="15" hidden="1" x14ac:dyDescent="0.25">
      <c r="A7" s="31">
        <v>2025</v>
      </c>
      <c r="B7" s="25" t="s">
        <v>20</v>
      </c>
      <c r="C7" s="14" t="s">
        <v>19</v>
      </c>
      <c r="D7" s="12" t="s">
        <v>19</v>
      </c>
      <c r="E7" s="25">
        <f>IF(E6*0.97&gt;$G$4,E6*0.97,$G$4)</f>
        <v>755224.1300779999</v>
      </c>
      <c r="F7" s="25" t="s">
        <v>19</v>
      </c>
      <c r="G7" s="37">
        <v>591000</v>
      </c>
    </row>
    <row r="8" spans="1:8" customFormat="1" ht="15" x14ac:dyDescent="0.25">
      <c r="A8" s="31">
        <v>2026</v>
      </c>
      <c r="B8" s="25">
        <v>0</v>
      </c>
      <c r="C8" s="38"/>
      <c r="D8" s="12">
        <f t="shared" ref="D8:D19" si="0">B8+C8</f>
        <v>0</v>
      </c>
      <c r="E8" s="25">
        <v>0</v>
      </c>
      <c r="F8" s="25">
        <f t="shared" ref="F8:F19" si="1">E8-D8</f>
        <v>0</v>
      </c>
      <c r="G8" s="37">
        <v>0</v>
      </c>
    </row>
    <row r="9" spans="1:8" customFormat="1" ht="15" x14ac:dyDescent="0.25">
      <c r="A9" s="31">
        <v>2027</v>
      </c>
      <c r="B9" s="25">
        <v>0</v>
      </c>
      <c r="C9" s="38"/>
      <c r="D9" s="12">
        <f t="shared" si="0"/>
        <v>0</v>
      </c>
      <c r="E9" s="25">
        <v>0</v>
      </c>
      <c r="F9" s="25">
        <f t="shared" si="1"/>
        <v>0</v>
      </c>
      <c r="G9" s="37">
        <v>0</v>
      </c>
    </row>
    <row r="10" spans="1:8" customFormat="1" ht="15" x14ac:dyDescent="0.25">
      <c r="A10" s="31">
        <v>2028</v>
      </c>
      <c r="B10" s="25">
        <v>0</v>
      </c>
      <c r="C10" s="38"/>
      <c r="D10" s="12">
        <f t="shared" si="0"/>
        <v>0</v>
      </c>
      <c r="E10" s="25">
        <v>0</v>
      </c>
      <c r="F10" s="25">
        <f t="shared" si="1"/>
        <v>0</v>
      </c>
      <c r="G10" s="37">
        <v>0</v>
      </c>
    </row>
    <row r="11" spans="1:8" customFormat="1" ht="15" x14ac:dyDescent="0.25">
      <c r="A11" s="31">
        <v>2029</v>
      </c>
      <c r="B11" s="25">
        <v>0</v>
      </c>
      <c r="C11" s="38"/>
      <c r="D11" s="12">
        <f t="shared" si="0"/>
        <v>0</v>
      </c>
      <c r="E11" s="25">
        <v>0</v>
      </c>
      <c r="F11" s="25">
        <f t="shared" si="1"/>
        <v>0</v>
      </c>
      <c r="G11" s="37">
        <v>0</v>
      </c>
    </row>
    <row r="12" spans="1:8" customFormat="1" ht="15" x14ac:dyDescent="0.25">
      <c r="A12" s="31">
        <v>2030</v>
      </c>
      <c r="B12" s="25">
        <v>0</v>
      </c>
      <c r="C12" s="38"/>
      <c r="D12" s="12">
        <f t="shared" si="0"/>
        <v>0</v>
      </c>
      <c r="E12" s="25">
        <v>0</v>
      </c>
      <c r="F12" s="25">
        <f t="shared" si="1"/>
        <v>0</v>
      </c>
      <c r="G12" s="37">
        <v>0</v>
      </c>
    </row>
    <row r="13" spans="1:8" customFormat="1" ht="15" x14ac:dyDescent="0.25">
      <c r="A13" s="31">
        <v>2031</v>
      </c>
      <c r="B13" s="25">
        <v>0</v>
      </c>
      <c r="C13" s="38"/>
      <c r="D13" s="12">
        <f t="shared" si="0"/>
        <v>0</v>
      </c>
      <c r="E13" s="25">
        <v>0</v>
      </c>
      <c r="F13" s="25">
        <f t="shared" si="1"/>
        <v>0</v>
      </c>
      <c r="G13" s="37">
        <v>0</v>
      </c>
    </row>
    <row r="14" spans="1:8" customFormat="1" ht="15" x14ac:dyDescent="0.25">
      <c r="A14" s="31">
        <v>2032</v>
      </c>
      <c r="B14" s="25">
        <v>0</v>
      </c>
      <c r="C14" s="38"/>
      <c r="D14" s="12">
        <f t="shared" si="0"/>
        <v>0</v>
      </c>
      <c r="E14" s="25">
        <v>0</v>
      </c>
      <c r="F14" s="25">
        <f t="shared" si="1"/>
        <v>0</v>
      </c>
      <c r="G14" s="37">
        <v>0</v>
      </c>
    </row>
    <row r="15" spans="1:8" customFormat="1" ht="15" x14ac:dyDescent="0.25">
      <c r="A15" s="31">
        <v>2033</v>
      </c>
      <c r="B15" s="25">
        <v>0</v>
      </c>
      <c r="C15" s="38"/>
      <c r="D15" s="12">
        <f t="shared" si="0"/>
        <v>0</v>
      </c>
      <c r="E15" s="25">
        <v>0</v>
      </c>
      <c r="F15" s="25">
        <f t="shared" si="1"/>
        <v>0</v>
      </c>
      <c r="G15" s="37">
        <v>0</v>
      </c>
    </row>
    <row r="16" spans="1:8" customFormat="1" ht="15" x14ac:dyDescent="0.25">
      <c r="A16" s="31">
        <v>2034</v>
      </c>
      <c r="B16" s="25">
        <v>0</v>
      </c>
      <c r="C16" s="38"/>
      <c r="D16" s="12">
        <f t="shared" si="0"/>
        <v>0</v>
      </c>
      <c r="E16" s="25">
        <v>0</v>
      </c>
      <c r="F16" s="25">
        <f t="shared" si="1"/>
        <v>0</v>
      </c>
      <c r="G16" s="37">
        <v>0</v>
      </c>
    </row>
    <row r="17" spans="1:7" customFormat="1" ht="15" x14ac:dyDescent="0.25">
      <c r="A17" s="31">
        <v>2035</v>
      </c>
      <c r="B17" s="25">
        <v>0</v>
      </c>
      <c r="C17" s="38"/>
      <c r="D17" s="12">
        <f t="shared" si="0"/>
        <v>0</v>
      </c>
      <c r="E17" s="25">
        <v>0</v>
      </c>
      <c r="F17" s="25">
        <f t="shared" si="1"/>
        <v>0</v>
      </c>
      <c r="G17" s="37">
        <v>0</v>
      </c>
    </row>
    <row r="18" spans="1:7" customFormat="1" ht="15" x14ac:dyDescent="0.25">
      <c r="A18" s="31">
        <v>2036</v>
      </c>
      <c r="B18" s="25">
        <v>0</v>
      </c>
      <c r="C18" s="38"/>
      <c r="D18" s="12">
        <f t="shared" si="0"/>
        <v>0</v>
      </c>
      <c r="E18" s="25">
        <v>0</v>
      </c>
      <c r="F18" s="25">
        <f t="shared" si="1"/>
        <v>0</v>
      </c>
      <c r="G18" s="37">
        <v>0</v>
      </c>
    </row>
    <row r="19" spans="1:7" customFormat="1" ht="15" x14ac:dyDescent="0.25">
      <c r="A19" s="31">
        <v>2037</v>
      </c>
      <c r="B19" s="25">
        <v>0</v>
      </c>
      <c r="C19" s="38"/>
      <c r="D19" s="12">
        <f t="shared" si="0"/>
        <v>0</v>
      </c>
      <c r="E19" s="25">
        <v>0</v>
      </c>
      <c r="F19" s="25">
        <f t="shared" si="1"/>
        <v>0</v>
      </c>
      <c r="G19" s="37">
        <v>0</v>
      </c>
    </row>
    <row r="20" spans="1:7" customFormat="1" ht="25.5" x14ac:dyDescent="0.2">
      <c r="A20" s="36" t="s">
        <v>28</v>
      </c>
      <c r="B20" s="18">
        <f>SUM(B8:B19)</f>
        <v>0</v>
      </c>
      <c r="C20" s="19">
        <f>SUM(C8:C19)</f>
        <v>0</v>
      </c>
      <c r="D20" s="20">
        <f>SUM(D8:D19)</f>
        <v>0</v>
      </c>
      <c r="E20" s="18">
        <f>SUM(E8:E19)</f>
        <v>0</v>
      </c>
      <c r="F20" s="21">
        <f>SUM(F8:F19)</f>
        <v>0</v>
      </c>
      <c r="G20" s="33"/>
    </row>
  </sheetData>
  <sheetProtection algorithmName="SHA-512" hashValue="RxRoq+OvPIXzMaWmBRzm0kgoA4VYx8RNeON7sqvd4FrI5aTFvZWAS+OyRmVqCZkEW4n34Y6sTG2KZh/JEsZdXA==" saltValue="Jvmpjfwebw/Ohr64eNJAjQ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>
      <selection activeCell="C12" sqref="C12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7" customFormat="1" x14ac:dyDescent="0.2">
      <c r="A1" s="40" t="s">
        <v>11</v>
      </c>
      <c r="B1" s="40"/>
      <c r="C1" s="40"/>
      <c r="D1" s="40"/>
      <c r="E1" s="40"/>
      <c r="F1" s="40"/>
      <c r="G1" s="40"/>
    </row>
    <row r="2" spans="1:7" customFormat="1" x14ac:dyDescent="0.2">
      <c r="A2" s="5"/>
      <c r="B2" s="5"/>
      <c r="C2" s="5"/>
      <c r="D2" s="5"/>
      <c r="E2" s="5"/>
      <c r="F2" s="5"/>
      <c r="G2" s="5"/>
    </row>
    <row r="3" spans="1:7" customFormat="1" ht="15" x14ac:dyDescent="0.2">
      <c r="A3" s="6" t="s">
        <v>12</v>
      </c>
      <c r="B3" s="7" t="s">
        <v>13</v>
      </c>
      <c r="C3" s="8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customFormat="1" ht="15" hidden="1" x14ac:dyDescent="0.2">
      <c r="A4" s="9">
        <v>2022</v>
      </c>
      <c r="B4" s="10">
        <f>'25'!B4+'39'!B4+'58'!B4+'70'!B4+'71'!B4+'89'!B4+'90'!B4</f>
        <v>4486353.2239999995</v>
      </c>
      <c r="C4" s="11" t="s">
        <v>19</v>
      </c>
      <c r="D4" s="10" t="s">
        <v>19</v>
      </c>
      <c r="E4" s="10">
        <f>'25'!E4+'39'!E4+'58'!E4+'71'!E4+'89'!E4+'90'!E4+'70'!E4</f>
        <v>4486353.2239999995</v>
      </c>
      <c r="F4" s="10">
        <v>0</v>
      </c>
      <c r="G4" s="12">
        <f>'25'!G4+'39'!G4+'58'!G4+'70'!G4+'71'!G4+'89'!G4+'90'!G4</f>
        <v>3009500</v>
      </c>
    </row>
    <row r="5" spans="1:7" customFormat="1" ht="15" hidden="1" x14ac:dyDescent="0.2">
      <c r="A5" s="13">
        <v>2023</v>
      </c>
      <c r="B5" s="12" t="s">
        <v>20</v>
      </c>
      <c r="C5" s="14" t="s">
        <v>19</v>
      </c>
      <c r="D5" s="12" t="s">
        <v>19</v>
      </c>
      <c r="E5" s="12">
        <f>'25'!E5+'39'!E5+'58'!E5+'71'!E5+'89'!E5+'90'!E5+'70'!E5</f>
        <v>4323448.8150399998</v>
      </c>
      <c r="F5" s="12" t="s">
        <v>19</v>
      </c>
      <c r="G5" s="12">
        <f>'25'!G5+'39'!G5+'58'!G5+'70'!G5+'71'!G5+'89'!G5+'90'!G5</f>
        <v>3009500</v>
      </c>
    </row>
    <row r="6" spans="1:7" customFormat="1" ht="15" hidden="1" x14ac:dyDescent="0.2">
      <c r="A6" s="13">
        <v>2024</v>
      </c>
      <c r="B6" s="12" t="s">
        <v>20</v>
      </c>
      <c r="C6" s="14" t="s">
        <v>19</v>
      </c>
      <c r="D6" s="12" t="s">
        <v>19</v>
      </c>
      <c r="E6" s="12">
        <f>'25'!E6+'39'!E6+'58'!E6+'71'!E6+'89'!E6+'90'!E6+'70'!E6</f>
        <v>4166564.0908383997</v>
      </c>
      <c r="F6" s="12" t="s">
        <v>19</v>
      </c>
      <c r="G6" s="12">
        <f>'25'!G6+'39'!G6+'58'!G6+'70'!G6+'71'!G6+'89'!G6+'90'!G6</f>
        <v>3009500</v>
      </c>
    </row>
    <row r="7" spans="1:7" customFormat="1" ht="15" hidden="1" x14ac:dyDescent="0.2">
      <c r="A7" s="13">
        <v>2025</v>
      </c>
      <c r="B7" s="12" t="s">
        <v>20</v>
      </c>
      <c r="C7" s="14" t="s">
        <v>19</v>
      </c>
      <c r="D7" s="12" t="s">
        <v>19</v>
      </c>
      <c r="E7" s="12">
        <f>'25'!E7+'39'!E7+'58'!E7+'71'!E7+'89'!E7+'90'!E7+'70'!E7</f>
        <v>4015473.1587528638</v>
      </c>
      <c r="F7" s="12" t="s">
        <v>19</v>
      </c>
      <c r="G7" s="12">
        <f>'25'!G7+'39'!G7+'58'!G7+'70'!G7+'71'!G7+'89'!G7+'90'!G7</f>
        <v>3009500</v>
      </c>
    </row>
    <row r="8" spans="1:7" customFormat="1" ht="15" x14ac:dyDescent="0.2">
      <c r="A8" s="15">
        <v>2026</v>
      </c>
      <c r="B8" s="12">
        <f>'21'!B8+'25'!B8+'39'!B8+'58'!B8+'70'!B8+'71'!B8+'89'!B8+'90'!B8</f>
        <v>3244048.4533872679</v>
      </c>
      <c r="C8" s="14">
        <f>'21'!C8 + '25'!C8 + '39'!C8 + '58'!C8 + '70'!C8 + '71'!C8 + '89'!C8 + '90'!C8</f>
        <v>0</v>
      </c>
      <c r="D8" s="12">
        <f t="shared" ref="D8:D19" si="0">B8+C8</f>
        <v>3244048.4533872679</v>
      </c>
      <c r="E8" s="12">
        <f>'21'!E8+'25'!E8+'39'!E8+'58'!E8+'70'!E8+'71'!E8+'89'!E8+'90'!E8</f>
        <v>3942468.2274283292</v>
      </c>
      <c r="F8" s="12">
        <f t="shared" ref="F8:F19" si="1">E8-D8</f>
        <v>698419.77404106129</v>
      </c>
      <c r="G8" s="12">
        <f>'21'!G8+'25'!G8+'39'!G8+'58'!G8+'70'!G8+'71'!G8+'89'!G8+'90'!G8</f>
        <v>3023500</v>
      </c>
    </row>
    <row r="9" spans="1:7" customFormat="1" ht="15" x14ac:dyDescent="0.2">
      <c r="A9" s="15">
        <v>2027</v>
      </c>
      <c r="B9" s="12">
        <f>'21'!B9+'25'!B9+'39'!B9+'58'!B9+'70'!B9+'71'!B9+'89'!B9+'90'!B9</f>
        <v>3083881.1643195217</v>
      </c>
      <c r="C9" s="14">
        <f>'21'!C9 + '25'!C9 + '39'!C9 + '58'!C9 + '70'!C9 + '71'!C9 + '89'!C9 + '90'!C9</f>
        <v>0</v>
      </c>
      <c r="D9" s="12">
        <f t="shared" si="0"/>
        <v>3083881.1643195217</v>
      </c>
      <c r="E9" s="12">
        <f>'21'!E9+'25'!E9+'39'!E9+'58'!E9+'70'!E9+'71'!E9+'89'!E9+'90'!E9</f>
        <v>3792095.1723929523</v>
      </c>
      <c r="F9" s="12">
        <f t="shared" si="1"/>
        <v>708214.00807343051</v>
      </c>
      <c r="G9" s="12">
        <f>'21'!G9+'25'!G9+'39'!G9+'58'!G9+'70'!G9+'71'!G9+'89'!G9+'90'!G9</f>
        <v>3023500</v>
      </c>
    </row>
    <row r="10" spans="1:7" customFormat="1" ht="15" x14ac:dyDescent="0.2">
      <c r="A10" s="16">
        <v>2028</v>
      </c>
      <c r="B10" s="12">
        <f>'21'!B10+'25'!B10+'39'!B10+'58'!B10+'70'!B10+'71'!B10+'89'!B10+'90'!B10</f>
        <v>2900088.9210331319</v>
      </c>
      <c r="C10" s="14">
        <f>'21'!C10 + '25'!C10 + '39'!C10 + '58'!C10 + '70'!C10 + '71'!C10 + '89'!C10 + '90'!C10</f>
        <v>0</v>
      </c>
      <c r="D10" s="12">
        <f t="shared" si="0"/>
        <v>2900088.9210331319</v>
      </c>
      <c r="E10" s="12">
        <f>'21'!E10+'25'!E10+'39'!E10+'58'!E10+'70'!E10+'71'!E10+'89'!E10+'90'!E10</f>
        <v>3647517.2693371382</v>
      </c>
      <c r="F10" s="12">
        <f t="shared" si="1"/>
        <v>747428.34830400627</v>
      </c>
      <c r="G10" s="12">
        <f>'21'!G10+'25'!G10+'39'!G10+'58'!G10+'70'!G10+'71'!G10+'89'!G10+'90'!G10</f>
        <v>3023500</v>
      </c>
    </row>
    <row r="11" spans="1:7" customFormat="1" ht="15" x14ac:dyDescent="0.2">
      <c r="A11" s="16">
        <v>2029</v>
      </c>
      <c r="B11" s="12">
        <f>'21'!B11+'25'!B11+'39'!B11+'58'!B11+'70'!B11+'71'!B11+'89'!B11+'90'!B11</f>
        <v>2724840.702612469</v>
      </c>
      <c r="C11" s="14">
        <f>'21'!C11 + '25'!C11 + '39'!C11 + '58'!C11 + '70'!C11 + '71'!C11 + '89'!C11 + '90'!C11</f>
        <v>0</v>
      </c>
      <c r="D11" s="12">
        <f t="shared" si="0"/>
        <v>2724840.702612469</v>
      </c>
      <c r="E11" s="12">
        <f>'21'!E11+'25'!E11+'39'!E11+'58'!E11+'70'!E11+'71'!E11+'89'!E11+'90'!E11</f>
        <v>3508509.3052883595</v>
      </c>
      <c r="F11" s="12">
        <f t="shared" si="1"/>
        <v>783668.60267589055</v>
      </c>
      <c r="G11" s="12">
        <f>'21'!G11+'25'!G11+'39'!G11+'58'!G11+'70'!G11+'71'!G11+'89'!G11+'90'!G11</f>
        <v>3023500</v>
      </c>
    </row>
    <row r="12" spans="1:7" customFormat="1" ht="15" x14ac:dyDescent="0.2">
      <c r="A12" s="16">
        <v>2030</v>
      </c>
      <c r="B12" s="12">
        <f>'21'!B12+'25'!B12+'39'!B12+'58'!B12+'70'!B12+'71'!B12+'89'!B12+'90'!B12</f>
        <v>2371583.5085602198</v>
      </c>
      <c r="C12" s="14">
        <f>'21'!C12 + '25'!C12 + '39'!C12 + '58'!C12 + '70'!C12 + '71'!C12 + '89'!C12 + '90'!C12</f>
        <v>0</v>
      </c>
      <c r="D12" s="12">
        <f t="shared" si="0"/>
        <v>2371583.5085602198</v>
      </c>
      <c r="E12" s="12">
        <f>'21'!E12+'25'!E12+'39'!E12+'58'!E12+'70'!E12+'71'!E12+'89'!E12+'90'!E12</f>
        <v>3374854.87799979</v>
      </c>
      <c r="F12" s="12">
        <f t="shared" si="1"/>
        <v>1003271.3694395702</v>
      </c>
      <c r="G12" s="12">
        <f>'21'!G12+'25'!G12+'39'!G12+'58'!G12+'70'!G12+'71'!G12+'89'!G12+'90'!G12</f>
        <v>3023500</v>
      </c>
    </row>
    <row r="13" spans="1:7" customFormat="1" ht="15" x14ac:dyDescent="0.2">
      <c r="A13" s="16">
        <v>2031</v>
      </c>
      <c r="B13" s="12">
        <f>'21'!B13+'25'!B13+'39'!B13+'58'!B13+'70'!B13+'71'!B13+'89'!B13+'90'!B13</f>
        <v>2338549.3583890162</v>
      </c>
      <c r="C13" s="14">
        <f>'21'!C13 + '25'!C13 + '39'!C13 + '58'!C13 + '70'!C13 + '71'!C13 + '89'!C13 + '90'!C13</f>
        <v>0</v>
      </c>
      <c r="D13" s="12">
        <f t="shared" si="0"/>
        <v>2338549.3583890162</v>
      </c>
      <c r="E13" s="12">
        <f>'21'!E13+'25'!E13+'39'!E13+'58'!E13+'70'!E13+'71'!E13+'89'!E13+'90'!E13</f>
        <v>3246346.0494550751</v>
      </c>
      <c r="F13" s="12">
        <f t="shared" si="1"/>
        <v>907796.69106605882</v>
      </c>
      <c r="G13" s="12">
        <f>'21'!G13+'25'!G13+'39'!G13+'58'!G13+'70'!G13+'71'!G13+'89'!G13+'90'!G13</f>
        <v>3023500</v>
      </c>
    </row>
    <row r="14" spans="1:7" customFormat="1" ht="15" x14ac:dyDescent="0.2">
      <c r="A14" s="16">
        <v>2032</v>
      </c>
      <c r="B14" s="12">
        <f>'21'!B14+'25'!B14+'39'!B14+'58'!B14+'70'!B14+'71'!B14+'89'!B14+'90'!B14</f>
        <v>2176712.2912212349</v>
      </c>
      <c r="C14" s="14">
        <f>'21'!C14 + '25'!C14 + '39'!C14 + '58'!C14 + '70'!C14 + '71'!C14 + '89'!C14 + '90'!C14</f>
        <v>0</v>
      </c>
      <c r="D14" s="12">
        <f t="shared" si="0"/>
        <v>2176712.2912212349</v>
      </c>
      <c r="E14" s="12">
        <f>'21'!E14+'25'!E14+'39'!E14+'58'!E14+'70'!E14+'71'!E14+'89'!E14+'90'!E14</f>
        <v>3122783.0130548901</v>
      </c>
      <c r="F14" s="12">
        <f t="shared" si="1"/>
        <v>946070.72183365515</v>
      </c>
      <c r="G14" s="12">
        <f>'21'!G14+'25'!G14+'39'!G14+'58'!G14+'70'!G14+'71'!G14+'89'!G14+'90'!G14</f>
        <v>3023500</v>
      </c>
    </row>
    <row r="15" spans="1:7" customFormat="1" ht="15" x14ac:dyDescent="0.2">
      <c r="A15" s="16">
        <v>2033</v>
      </c>
      <c r="B15" s="12">
        <f>'21'!B15+'25'!B15+'39'!B15+'58'!B15+'70'!B15+'71'!B15+'89'!B15+'90'!B15</f>
        <v>1911037.3653968109</v>
      </c>
      <c r="C15" s="14">
        <f>'21'!C15 + '25'!C15 + '39'!C15 + '58'!C15 + '70'!C15 + '71'!C15 + '89'!C15 + '90'!C15</f>
        <v>0</v>
      </c>
      <c r="D15" s="12">
        <f t="shared" si="0"/>
        <v>1911037.3653968109</v>
      </c>
      <c r="E15" s="12">
        <f>'21'!E15+'25'!E15+'39'!E15+'58'!E15+'70'!E15+'71'!E15+'89'!E15+'90'!E15</f>
        <v>3024726.7838734533</v>
      </c>
      <c r="F15" s="12">
        <f t="shared" si="1"/>
        <v>1113689.4184766423</v>
      </c>
      <c r="G15" s="12">
        <f>'21'!G15+'25'!G15+'39'!G15+'58'!G15+'70'!G15+'71'!G15+'89'!G15+'90'!G15</f>
        <v>3023500</v>
      </c>
    </row>
    <row r="16" spans="1:7" customFormat="1" ht="15" x14ac:dyDescent="0.2">
      <c r="A16" s="16">
        <v>2034</v>
      </c>
      <c r="B16" s="12">
        <f>'21'!B16+'25'!B16+'39'!B16+'58'!B16+'70'!B16+'71'!B16+'89'!B16+'90'!B16</f>
        <v>1701667</v>
      </c>
      <c r="C16" s="14">
        <f>'21'!C16 + '25'!C16 + '39'!C16 + '58'!C16 + '70'!C16 + '71'!C16 + '89'!C16 + '90'!C16</f>
        <v>0</v>
      </c>
      <c r="D16" s="12">
        <f t="shared" si="0"/>
        <v>1701667</v>
      </c>
      <c r="E16" s="12">
        <f>'21'!E16+'25'!E16+'39'!E16+'58'!E16+'70'!E16+'71'!E16+'89'!E16+'90'!E16</f>
        <v>3023500</v>
      </c>
      <c r="F16" s="12">
        <f t="shared" si="1"/>
        <v>1321833</v>
      </c>
      <c r="G16" s="12">
        <f>'21'!G16+'25'!G16+'39'!G16+'58'!G16+'70'!G16+'71'!G16+'89'!G16+'90'!G16</f>
        <v>3023500</v>
      </c>
    </row>
    <row r="17" spans="1:7" customFormat="1" ht="15" x14ac:dyDescent="0.2">
      <c r="A17" s="16">
        <v>2035</v>
      </c>
      <c r="B17" s="12">
        <f>'21'!B17+'25'!B17+'39'!B17+'58'!B17+'70'!B17+'71'!B17+'89'!B17+'90'!B17</f>
        <v>1657209</v>
      </c>
      <c r="C17" s="14">
        <f>'21'!C17 + '25'!C17 + '39'!C17 + '58'!C17 + '70'!C17 + '71'!C17 + '89'!C17 + '90'!C17</f>
        <v>0</v>
      </c>
      <c r="D17" s="12">
        <f t="shared" si="0"/>
        <v>1657209</v>
      </c>
      <c r="E17" s="12">
        <f>'21'!E17+'25'!E17+'39'!E17+'58'!E17+'70'!E17+'71'!E17+'89'!E17+'90'!E17</f>
        <v>3023500</v>
      </c>
      <c r="F17" s="12">
        <f t="shared" si="1"/>
        <v>1366291</v>
      </c>
      <c r="G17" s="12">
        <f>'21'!G17+'25'!G17+'39'!G17+'58'!G17+'70'!G17+'71'!G17+'89'!G17+'90'!G17</f>
        <v>3023500</v>
      </c>
    </row>
    <row r="18" spans="1:7" customFormat="1" ht="15" x14ac:dyDescent="0.2">
      <c r="A18" s="16">
        <v>2036</v>
      </c>
      <c r="B18" s="12">
        <f>'21'!B18+'25'!B18+'39'!B18+'58'!B18+'70'!B18+'71'!B18+'89'!B18+'90'!B18</f>
        <v>1526242</v>
      </c>
      <c r="C18" s="14">
        <f>'21'!C18 + '25'!C18 + '39'!C18 + '58'!C18 + '70'!C18 + '71'!C18 + '89'!C18 + '90'!C18</f>
        <v>0</v>
      </c>
      <c r="D18" s="12">
        <f t="shared" si="0"/>
        <v>1526242</v>
      </c>
      <c r="E18" s="12">
        <f>'21'!E18+'25'!E18+'39'!E18+'58'!E18+'70'!E18+'71'!E18+'89'!E18+'90'!E18</f>
        <v>3023500</v>
      </c>
      <c r="F18" s="12">
        <f t="shared" si="1"/>
        <v>1497258</v>
      </c>
      <c r="G18" s="12">
        <f>'21'!G18+'25'!G18+'39'!G18+'58'!G18+'70'!G18+'71'!G18+'89'!G18+'90'!G18</f>
        <v>3023500</v>
      </c>
    </row>
    <row r="19" spans="1:7" customFormat="1" ht="15" x14ac:dyDescent="0.2">
      <c r="A19" s="16">
        <v>2037</v>
      </c>
      <c r="B19" s="12">
        <f>'21'!B19+'25'!B19+'39'!B19+'58'!B19+'70'!B19+'71'!B19+'89'!B19+'90'!B19</f>
        <v>1185234</v>
      </c>
      <c r="C19" s="14">
        <f>'21'!C19 + '25'!C19 + '39'!C19 + '58'!C19 + '70'!C19 + '71'!C19 + '89'!C19 + '90'!C19</f>
        <v>0</v>
      </c>
      <c r="D19" s="12">
        <f t="shared" si="0"/>
        <v>1185234</v>
      </c>
      <c r="E19" s="12">
        <f>'21'!E19+'25'!E19+'39'!E19+'58'!E19+'70'!E19+'71'!E19+'89'!E19+'90'!E19</f>
        <v>3023500</v>
      </c>
      <c r="F19" s="12">
        <f t="shared" si="1"/>
        <v>1838266</v>
      </c>
      <c r="G19" s="12">
        <f>'21'!G19+'25'!G19+'39'!G19+'58'!G19+'70'!G19+'71'!G19+'89'!G19+'90'!G19</f>
        <v>3023500</v>
      </c>
    </row>
    <row r="20" spans="1:7" customFormat="1" ht="25.5" x14ac:dyDescent="0.2">
      <c r="A20" s="17" t="s">
        <v>21</v>
      </c>
      <c r="B20" s="18">
        <f>SUM(B8:B19)</f>
        <v>26821093.764919676</v>
      </c>
      <c r="C20" s="19">
        <f>SUM(C8:C19)</f>
        <v>0</v>
      </c>
      <c r="D20" s="20">
        <f>SUM(D8:D19)</f>
        <v>26821093.764919676</v>
      </c>
      <c r="E20" s="18">
        <f>SUM(E8:E19)</f>
        <v>39753300.698829994</v>
      </c>
      <c r="F20" s="21">
        <f>SUM(F8:F19)</f>
        <v>12932206.933910314</v>
      </c>
      <c r="G20" s="5"/>
    </row>
    <row r="21" spans="1:7" customFormat="1" x14ac:dyDescent="0.2">
      <c r="A21" s="22"/>
    </row>
  </sheetData>
  <sheetProtection algorithmName="SHA-512" hashValue="77EBoLXXbVT7ExUY7Qb6kPipZsKK2aIym5L16JmSkjutAck/FVqFS3viE0+Rn/0/d9BRKCkREkEJomOEj1fokg==" saltValue="Z7lAOTXEDSRzSl0m7Ek0Sg==" spinCount="100000" sheet="1" objects="1" scenarios="1"/>
  <mergeCells count="1">
    <mergeCell ref="A1:G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Normal="100" workbookViewId="0">
      <selection activeCell="C8" sqref="C8"/>
    </sheetView>
  </sheetViews>
  <sheetFormatPr baseColWidth="10" defaultColWidth="10.85546875" defaultRowHeight="12.75" x14ac:dyDescent="0.2"/>
  <cols>
    <col min="1" max="8" width="25.5703125" style="1" customWidth="1"/>
    <col min="9" max="16384" width="10.85546875" style="1"/>
  </cols>
  <sheetData>
    <row r="1" spans="1:8" ht="15" x14ac:dyDescent="0.25">
      <c r="A1" s="41" t="s">
        <v>22</v>
      </c>
      <c r="B1" s="41"/>
      <c r="C1" s="41"/>
      <c r="D1" s="41"/>
      <c r="E1" s="41"/>
      <c r="F1" s="41"/>
      <c r="G1" s="41"/>
      <c r="H1" s="41"/>
    </row>
    <row r="2" spans="1:8" x14ac:dyDescent="0.2">
      <c r="A2"/>
      <c r="B2"/>
      <c r="C2"/>
      <c r="D2"/>
      <c r="E2"/>
      <c r="F2"/>
      <c r="G2"/>
      <c r="H2"/>
    </row>
    <row r="3" spans="1:8" ht="15" x14ac:dyDescent="0.2">
      <c r="A3" s="6" t="s">
        <v>12</v>
      </c>
      <c r="B3" s="7" t="s">
        <v>23</v>
      </c>
      <c r="C3" s="23" t="s">
        <v>24</v>
      </c>
      <c r="D3" s="7" t="s">
        <v>25</v>
      </c>
      <c r="E3" s="6" t="s">
        <v>26</v>
      </c>
      <c r="F3" s="6" t="s">
        <v>27</v>
      </c>
      <c r="G3" s="6" t="s">
        <v>18</v>
      </c>
      <c r="H3"/>
    </row>
    <row r="4" spans="1:8" ht="15" hidden="1" x14ac:dyDescent="0.25">
      <c r="A4" s="15">
        <v>2022</v>
      </c>
      <c r="B4" s="12">
        <v>947878</v>
      </c>
      <c r="C4" s="24" t="s">
        <v>19</v>
      </c>
      <c r="D4" s="25" t="s">
        <v>19</v>
      </c>
      <c r="E4" s="12">
        <f>B4</f>
        <v>947878</v>
      </c>
      <c r="F4" s="12">
        <f>E4-B4</f>
        <v>0</v>
      </c>
      <c r="G4" s="26">
        <v>605000</v>
      </c>
      <c r="H4"/>
    </row>
    <row r="5" spans="1:8" ht="15" hidden="1" x14ac:dyDescent="0.25">
      <c r="A5" s="15">
        <v>2023</v>
      </c>
      <c r="B5" s="12" t="s">
        <v>20</v>
      </c>
      <c r="C5" s="24" t="s">
        <v>19</v>
      </c>
      <c r="D5" s="25" t="s">
        <v>19</v>
      </c>
      <c r="E5" s="12">
        <f t="shared" ref="E5:E19" si="0">IF(E4*0.96&gt;$G$4,E4*0.96,$G$4)</f>
        <v>909962.88</v>
      </c>
      <c r="F5" s="12" t="s">
        <v>19</v>
      </c>
      <c r="G5" s="26">
        <v>605000</v>
      </c>
      <c r="H5"/>
    </row>
    <row r="6" spans="1:8" ht="15" hidden="1" x14ac:dyDescent="0.25">
      <c r="A6" s="15">
        <v>2024</v>
      </c>
      <c r="B6" s="12" t="s">
        <v>20</v>
      </c>
      <c r="C6" s="24" t="s">
        <v>19</v>
      </c>
      <c r="D6" s="25" t="s">
        <v>19</v>
      </c>
      <c r="E6" s="12">
        <f t="shared" si="0"/>
        <v>873564.36479999998</v>
      </c>
      <c r="F6" s="12" t="s">
        <v>19</v>
      </c>
      <c r="G6" s="26">
        <v>605000</v>
      </c>
      <c r="H6"/>
    </row>
    <row r="7" spans="1:8" ht="15" hidden="1" x14ac:dyDescent="0.25">
      <c r="A7" s="15">
        <v>2025</v>
      </c>
      <c r="B7" s="12" t="s">
        <v>20</v>
      </c>
      <c r="C7" s="24" t="s">
        <v>19</v>
      </c>
      <c r="D7" s="25" t="s">
        <v>19</v>
      </c>
      <c r="E7" s="12">
        <f t="shared" si="0"/>
        <v>838621.79020799999</v>
      </c>
      <c r="F7" s="12" t="s">
        <v>19</v>
      </c>
      <c r="G7" s="26">
        <v>605000</v>
      </c>
      <c r="H7"/>
    </row>
    <row r="8" spans="1:8" ht="15" x14ac:dyDescent="0.25">
      <c r="A8" s="15">
        <v>2026</v>
      </c>
      <c r="B8" s="12">
        <v>606722</v>
      </c>
      <c r="C8" s="27"/>
      <c r="D8" s="25">
        <f t="shared" ref="D8:D19" si="1">B8+C8</f>
        <v>606722</v>
      </c>
      <c r="E8" s="12">
        <f t="shared" si="0"/>
        <v>805076.91859967995</v>
      </c>
      <c r="F8" s="12">
        <f t="shared" ref="F8:F19" si="2">E8-D8</f>
        <v>198354.91859967995</v>
      </c>
      <c r="G8" s="26">
        <v>605000</v>
      </c>
      <c r="H8"/>
    </row>
    <row r="9" spans="1:8" ht="15" x14ac:dyDescent="0.25">
      <c r="A9" s="15">
        <v>2027</v>
      </c>
      <c r="B9" s="12">
        <v>495100</v>
      </c>
      <c r="C9" s="28"/>
      <c r="D9" s="25">
        <f t="shared" si="1"/>
        <v>495100</v>
      </c>
      <c r="E9" s="12">
        <f t="shared" si="0"/>
        <v>772873.84185569268</v>
      </c>
      <c r="F9" s="12">
        <f t="shared" si="2"/>
        <v>277773.84185569268</v>
      </c>
      <c r="G9" s="26">
        <v>605000</v>
      </c>
      <c r="H9"/>
    </row>
    <row r="10" spans="1:8" ht="15" x14ac:dyDescent="0.25">
      <c r="A10" s="15">
        <v>2028</v>
      </c>
      <c r="B10" s="12">
        <v>484431</v>
      </c>
      <c r="C10" s="28"/>
      <c r="D10" s="25">
        <f t="shared" si="1"/>
        <v>484431</v>
      </c>
      <c r="E10" s="12">
        <f t="shared" si="0"/>
        <v>741958.88818146498</v>
      </c>
      <c r="F10" s="12">
        <f t="shared" si="2"/>
        <v>257527.88818146498</v>
      </c>
      <c r="G10" s="26">
        <v>605000</v>
      </c>
      <c r="H10"/>
    </row>
    <row r="11" spans="1:8" ht="15" x14ac:dyDescent="0.25">
      <c r="A11" s="15">
        <v>2029</v>
      </c>
      <c r="B11" s="12">
        <v>543317</v>
      </c>
      <c r="C11" s="28"/>
      <c r="D11" s="25">
        <f t="shared" si="1"/>
        <v>543317</v>
      </c>
      <c r="E11" s="12">
        <f t="shared" si="0"/>
        <v>712280.53265420638</v>
      </c>
      <c r="F11" s="12">
        <f t="shared" si="2"/>
        <v>168963.53265420638</v>
      </c>
      <c r="G11" s="26">
        <v>605000</v>
      </c>
      <c r="H11"/>
    </row>
    <row r="12" spans="1:8" ht="15" x14ac:dyDescent="0.25">
      <c r="A12" s="15">
        <v>2030</v>
      </c>
      <c r="B12" s="12">
        <v>531855</v>
      </c>
      <c r="C12" s="28"/>
      <c r="D12" s="25">
        <f t="shared" si="1"/>
        <v>531855</v>
      </c>
      <c r="E12" s="12">
        <f t="shared" si="0"/>
        <v>683789.31134803814</v>
      </c>
      <c r="F12" s="12">
        <f t="shared" si="2"/>
        <v>151934.31134803814</v>
      </c>
      <c r="G12" s="26">
        <v>605000</v>
      </c>
      <c r="H12"/>
    </row>
    <row r="13" spans="1:8" ht="15" x14ac:dyDescent="0.25">
      <c r="A13" s="15">
        <v>2031</v>
      </c>
      <c r="B13" s="12">
        <v>520644</v>
      </c>
      <c r="C13" s="28"/>
      <c r="D13" s="25">
        <f t="shared" si="1"/>
        <v>520644</v>
      </c>
      <c r="E13" s="12">
        <f t="shared" si="0"/>
        <v>656437.7388941166</v>
      </c>
      <c r="F13" s="12">
        <f t="shared" si="2"/>
        <v>135793.7388941166</v>
      </c>
      <c r="G13" s="26">
        <v>605000</v>
      </c>
      <c r="H13"/>
    </row>
    <row r="14" spans="1:8" ht="15" x14ac:dyDescent="0.25">
      <c r="A14" s="15">
        <v>2032</v>
      </c>
      <c r="B14" s="12">
        <v>509583</v>
      </c>
      <c r="C14" s="28"/>
      <c r="D14" s="25">
        <f t="shared" si="1"/>
        <v>509583</v>
      </c>
      <c r="E14" s="12">
        <f t="shared" si="0"/>
        <v>630180.22933835187</v>
      </c>
      <c r="F14" s="12">
        <f t="shared" si="2"/>
        <v>120597.22933835187</v>
      </c>
      <c r="G14" s="29">
        <v>605000</v>
      </c>
      <c r="H14"/>
    </row>
    <row r="15" spans="1:8" ht="15" x14ac:dyDescent="0.25">
      <c r="A15" s="15">
        <v>2033</v>
      </c>
      <c r="B15" s="12">
        <v>443071</v>
      </c>
      <c r="C15" s="28"/>
      <c r="D15" s="25">
        <f t="shared" si="1"/>
        <v>443071</v>
      </c>
      <c r="E15" s="12">
        <f t="shared" si="0"/>
        <v>605000</v>
      </c>
      <c r="F15" s="12">
        <f t="shared" si="2"/>
        <v>161929</v>
      </c>
      <c r="G15" s="26">
        <v>605000</v>
      </c>
      <c r="H15"/>
    </row>
    <row r="16" spans="1:8" ht="15" x14ac:dyDescent="0.25">
      <c r="A16" s="15">
        <v>2034</v>
      </c>
      <c r="B16" s="12">
        <v>326408</v>
      </c>
      <c r="C16" s="28"/>
      <c r="D16" s="25">
        <f t="shared" si="1"/>
        <v>326408</v>
      </c>
      <c r="E16" s="12">
        <f t="shared" si="0"/>
        <v>605000</v>
      </c>
      <c r="F16" s="12">
        <f t="shared" si="2"/>
        <v>278592</v>
      </c>
      <c r="G16" s="26">
        <v>605000</v>
      </c>
      <c r="H16"/>
    </row>
    <row r="17" spans="1:8" ht="15" x14ac:dyDescent="0.25">
      <c r="A17" s="15">
        <v>2035</v>
      </c>
      <c r="B17" s="12">
        <v>304791</v>
      </c>
      <c r="C17" s="28"/>
      <c r="D17" s="25">
        <f t="shared" si="1"/>
        <v>304791</v>
      </c>
      <c r="E17" s="12">
        <f t="shared" si="0"/>
        <v>605000</v>
      </c>
      <c r="F17" s="12">
        <f t="shared" si="2"/>
        <v>300209</v>
      </c>
      <c r="G17" s="26">
        <v>605000</v>
      </c>
      <c r="H17"/>
    </row>
    <row r="18" spans="1:8" ht="15" x14ac:dyDescent="0.25">
      <c r="A18" s="15">
        <v>2036</v>
      </c>
      <c r="B18" s="12">
        <v>298721</v>
      </c>
      <c r="C18" s="28"/>
      <c r="D18" s="25">
        <f t="shared" si="1"/>
        <v>298721</v>
      </c>
      <c r="E18" s="12">
        <f t="shared" si="0"/>
        <v>605000</v>
      </c>
      <c r="F18" s="12">
        <f t="shared" si="2"/>
        <v>306279</v>
      </c>
      <c r="G18" s="26">
        <v>605000</v>
      </c>
      <c r="H18"/>
    </row>
    <row r="19" spans="1:8" ht="15" x14ac:dyDescent="0.25">
      <c r="A19" s="15">
        <v>2037</v>
      </c>
      <c r="B19" s="12">
        <v>109000</v>
      </c>
      <c r="C19" s="28"/>
      <c r="D19" s="25">
        <f t="shared" si="1"/>
        <v>109000</v>
      </c>
      <c r="E19" s="12">
        <f t="shared" si="0"/>
        <v>605000</v>
      </c>
      <c r="F19" s="12">
        <f t="shared" si="2"/>
        <v>496000</v>
      </c>
      <c r="G19" s="26">
        <v>605000</v>
      </c>
      <c r="H19"/>
    </row>
    <row r="20" spans="1:8" ht="25.5" x14ac:dyDescent="0.2">
      <c r="A20" s="17" t="s">
        <v>28</v>
      </c>
      <c r="B20" s="18">
        <f>SUM(B8:B19)</f>
        <v>5173643</v>
      </c>
      <c r="C20" s="18">
        <f>SUM(C8:C19)</f>
        <v>0</v>
      </c>
      <c r="D20" s="18">
        <f>SUM(D8:D19)</f>
        <v>5173643</v>
      </c>
      <c r="E20" s="18">
        <f>SUM(E8:E19)</f>
        <v>8027597.4608715503</v>
      </c>
      <c r="F20" s="21">
        <f>SUM(F8:F19)</f>
        <v>2853954.4608715503</v>
      </c>
      <c r="G20" s="30"/>
      <c r="H20"/>
    </row>
  </sheetData>
  <sheetProtection algorithmName="SHA-512" hashValue="O6V/Q6NSYNyiG+GmNgY/t78ayLJi/30lUG1BRFjK0bylgWtDDbak7BiVYYH2atuyPrLLQuH+CBaosIa8SMQ8QQ==" saltValue="ITHH8V7KODaerRSBloCwTA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10" width="11.42578125" style="1" customWidth="1"/>
    <col min="11" max="16384" width="10.85546875" style="1"/>
  </cols>
  <sheetData>
    <row r="1" spans="1:8" customFormat="1" ht="15" x14ac:dyDescent="0.25">
      <c r="A1" s="41" t="s">
        <v>29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6" t="s">
        <v>12</v>
      </c>
      <c r="B3" s="7" t="s">
        <v>30</v>
      </c>
      <c r="C3" s="23" t="s">
        <v>31</v>
      </c>
      <c r="D3" s="7" t="s">
        <v>32</v>
      </c>
      <c r="E3" s="6" t="s">
        <v>33</v>
      </c>
      <c r="F3" s="6" t="s">
        <v>34</v>
      </c>
      <c r="G3" s="6" t="s">
        <v>18</v>
      </c>
    </row>
    <row r="4" spans="1:8" customFormat="1" ht="15" hidden="1" x14ac:dyDescent="0.25">
      <c r="A4" s="31">
        <v>2022</v>
      </c>
      <c r="B4" s="25">
        <v>150000</v>
      </c>
      <c r="C4" s="32" t="s">
        <v>19</v>
      </c>
      <c r="D4" s="32" t="s">
        <v>19</v>
      </c>
      <c r="E4" s="25">
        <f>B4</f>
        <v>150000</v>
      </c>
      <c r="F4" s="25">
        <f>E4-B4</f>
        <v>0</v>
      </c>
      <c r="G4" s="25">
        <v>95700</v>
      </c>
    </row>
    <row r="5" spans="1:8" customFormat="1" ht="15" hidden="1" x14ac:dyDescent="0.25">
      <c r="A5" s="31">
        <v>2023</v>
      </c>
      <c r="B5" s="25" t="s">
        <v>20</v>
      </c>
      <c r="C5" s="25" t="s">
        <v>19</v>
      </c>
      <c r="D5" s="25" t="s">
        <v>19</v>
      </c>
      <c r="E5" s="25">
        <f t="shared" ref="E5:E19" si="0">IF(E4*0.96&gt;$G$4,E4*0.96,$G$4)</f>
        <v>144000</v>
      </c>
      <c r="F5" s="25" t="s">
        <v>19</v>
      </c>
      <c r="G5" s="25">
        <v>95700</v>
      </c>
    </row>
    <row r="6" spans="1:8" customFormat="1" ht="15" hidden="1" x14ac:dyDescent="0.25">
      <c r="A6" s="31">
        <v>2024</v>
      </c>
      <c r="B6" s="25" t="s">
        <v>20</v>
      </c>
      <c r="C6" s="25" t="s">
        <v>19</v>
      </c>
      <c r="D6" s="25" t="s">
        <v>19</v>
      </c>
      <c r="E6" s="25">
        <f t="shared" si="0"/>
        <v>138240</v>
      </c>
      <c r="F6" s="25" t="s">
        <v>19</v>
      </c>
      <c r="G6" s="25">
        <v>95700</v>
      </c>
    </row>
    <row r="7" spans="1:8" customFormat="1" ht="15" hidden="1" x14ac:dyDescent="0.25">
      <c r="A7" s="31">
        <v>2025</v>
      </c>
      <c r="B7" s="25" t="s">
        <v>20</v>
      </c>
      <c r="C7" s="25" t="s">
        <v>19</v>
      </c>
      <c r="D7" s="25" t="s">
        <v>19</v>
      </c>
      <c r="E7" s="25">
        <f t="shared" si="0"/>
        <v>132710.39999999999</v>
      </c>
      <c r="F7" s="25" t="s">
        <v>19</v>
      </c>
      <c r="G7" s="25">
        <v>95700</v>
      </c>
    </row>
    <row r="8" spans="1:8" customFormat="1" ht="15" x14ac:dyDescent="0.25">
      <c r="A8" s="31">
        <v>2026</v>
      </c>
      <c r="B8" s="25">
        <v>150000</v>
      </c>
      <c r="C8" s="28"/>
      <c r="D8" s="25">
        <f t="shared" ref="D8:D19" si="1">B8+C8</f>
        <v>150000</v>
      </c>
      <c r="E8" s="25">
        <f t="shared" si="0"/>
        <v>127401.984</v>
      </c>
      <c r="F8" s="25">
        <f t="shared" ref="F8:F19" si="2">E8-D8</f>
        <v>-22598.016000000003</v>
      </c>
      <c r="G8" s="25">
        <v>95700</v>
      </c>
    </row>
    <row r="9" spans="1:8" customFormat="1" ht="15" x14ac:dyDescent="0.25">
      <c r="A9" s="31">
        <v>2027</v>
      </c>
      <c r="B9" s="25">
        <v>150000</v>
      </c>
      <c r="C9" s="28"/>
      <c r="D9" s="25">
        <f t="shared" si="1"/>
        <v>150000</v>
      </c>
      <c r="E9" s="25">
        <f t="shared" si="0"/>
        <v>122305.90463999999</v>
      </c>
      <c r="F9" s="25">
        <f t="shared" si="2"/>
        <v>-27694.095360000007</v>
      </c>
      <c r="G9" s="25">
        <v>95700</v>
      </c>
    </row>
    <row r="10" spans="1:8" customFormat="1" ht="15" x14ac:dyDescent="0.25">
      <c r="A10" s="31">
        <v>2028</v>
      </c>
      <c r="B10" s="25">
        <v>0</v>
      </c>
      <c r="C10" s="28"/>
      <c r="D10" s="25">
        <f t="shared" si="1"/>
        <v>0</v>
      </c>
      <c r="E10" s="25">
        <f t="shared" si="0"/>
        <v>117413.66845439999</v>
      </c>
      <c r="F10" s="25">
        <f t="shared" si="2"/>
        <v>117413.66845439999</v>
      </c>
      <c r="G10" s="25">
        <v>95700</v>
      </c>
    </row>
    <row r="11" spans="1:8" customFormat="1" ht="15" x14ac:dyDescent="0.25">
      <c r="A11" s="31">
        <v>2029</v>
      </c>
      <c r="B11" s="25">
        <v>0</v>
      </c>
      <c r="C11" s="28"/>
      <c r="D11" s="25">
        <f t="shared" si="1"/>
        <v>0</v>
      </c>
      <c r="E11" s="25">
        <f t="shared" si="0"/>
        <v>112717.12171622398</v>
      </c>
      <c r="F11" s="25">
        <f t="shared" si="2"/>
        <v>112717.12171622398</v>
      </c>
      <c r="G11" s="25">
        <v>95700</v>
      </c>
    </row>
    <row r="12" spans="1:8" customFormat="1" ht="15" x14ac:dyDescent="0.25">
      <c r="A12" s="31">
        <v>2030</v>
      </c>
      <c r="B12" s="25">
        <v>0</v>
      </c>
      <c r="C12" s="28"/>
      <c r="D12" s="25">
        <f t="shared" si="1"/>
        <v>0</v>
      </c>
      <c r="E12" s="25">
        <f t="shared" si="0"/>
        <v>108208.43684757501</v>
      </c>
      <c r="F12" s="25">
        <f t="shared" si="2"/>
        <v>108208.43684757501</v>
      </c>
      <c r="G12" s="25">
        <v>95700</v>
      </c>
    </row>
    <row r="13" spans="1:8" customFormat="1" ht="15" x14ac:dyDescent="0.25">
      <c r="A13" s="31">
        <v>2031</v>
      </c>
      <c r="B13" s="25">
        <v>0</v>
      </c>
      <c r="C13" s="28"/>
      <c r="D13" s="25">
        <f t="shared" si="1"/>
        <v>0</v>
      </c>
      <c r="E13" s="25">
        <f t="shared" si="0"/>
        <v>103880.099373672</v>
      </c>
      <c r="F13" s="25">
        <f t="shared" si="2"/>
        <v>103880.099373672</v>
      </c>
      <c r="G13" s="25">
        <v>95700</v>
      </c>
    </row>
    <row r="14" spans="1:8" customFormat="1" ht="15" x14ac:dyDescent="0.25">
      <c r="A14" s="31">
        <v>2032</v>
      </c>
      <c r="B14" s="25">
        <v>0</v>
      </c>
      <c r="C14" s="28"/>
      <c r="D14" s="25">
        <f t="shared" si="1"/>
        <v>0</v>
      </c>
      <c r="E14" s="25">
        <f t="shared" si="0"/>
        <v>99724.895398725115</v>
      </c>
      <c r="F14" s="25">
        <f t="shared" si="2"/>
        <v>99724.895398725115</v>
      </c>
      <c r="G14" s="25">
        <v>95700</v>
      </c>
    </row>
    <row r="15" spans="1:8" customFormat="1" ht="15" x14ac:dyDescent="0.25">
      <c r="A15" s="31">
        <v>2033</v>
      </c>
      <c r="B15" s="25">
        <v>0</v>
      </c>
      <c r="C15" s="28"/>
      <c r="D15" s="25">
        <f t="shared" si="1"/>
        <v>0</v>
      </c>
      <c r="E15" s="25">
        <f t="shared" si="0"/>
        <v>95735.89958277611</v>
      </c>
      <c r="F15" s="25">
        <f t="shared" si="2"/>
        <v>95735.89958277611</v>
      </c>
      <c r="G15" s="25">
        <v>95700</v>
      </c>
    </row>
    <row r="16" spans="1:8" customFormat="1" ht="15" x14ac:dyDescent="0.25">
      <c r="A16" s="31">
        <v>2034</v>
      </c>
      <c r="B16" s="25">
        <v>0</v>
      </c>
      <c r="C16" s="28"/>
      <c r="D16" s="25">
        <f t="shared" si="1"/>
        <v>0</v>
      </c>
      <c r="E16" s="25">
        <f t="shared" si="0"/>
        <v>95700</v>
      </c>
      <c r="F16" s="25">
        <f t="shared" si="2"/>
        <v>95700</v>
      </c>
      <c r="G16" s="25">
        <v>95700</v>
      </c>
    </row>
    <row r="17" spans="1:10" customFormat="1" ht="15" x14ac:dyDescent="0.25">
      <c r="A17" s="31">
        <v>2035</v>
      </c>
      <c r="B17" s="25">
        <v>0</v>
      </c>
      <c r="C17" s="28"/>
      <c r="D17" s="25">
        <f t="shared" si="1"/>
        <v>0</v>
      </c>
      <c r="E17" s="25">
        <f t="shared" si="0"/>
        <v>95700</v>
      </c>
      <c r="F17" s="25">
        <f t="shared" si="2"/>
        <v>95700</v>
      </c>
      <c r="G17" s="25">
        <v>95700</v>
      </c>
    </row>
    <row r="18" spans="1:10" customFormat="1" ht="15" x14ac:dyDescent="0.25">
      <c r="A18" s="31">
        <v>2036</v>
      </c>
      <c r="B18" s="25">
        <v>0</v>
      </c>
      <c r="C18" s="28"/>
      <c r="D18" s="25">
        <f t="shared" si="1"/>
        <v>0</v>
      </c>
      <c r="E18" s="25">
        <f t="shared" si="0"/>
        <v>95700</v>
      </c>
      <c r="F18" s="25">
        <f t="shared" si="2"/>
        <v>95700</v>
      </c>
      <c r="G18" s="25">
        <v>95700</v>
      </c>
    </row>
    <row r="19" spans="1:10" customFormat="1" ht="15" x14ac:dyDescent="0.25">
      <c r="A19" s="31">
        <v>2037</v>
      </c>
      <c r="B19" s="25">
        <v>0</v>
      </c>
      <c r="C19" s="28"/>
      <c r="D19" s="25">
        <f t="shared" si="1"/>
        <v>0</v>
      </c>
      <c r="E19" s="25">
        <f t="shared" si="0"/>
        <v>95700</v>
      </c>
      <c r="F19" s="25">
        <f t="shared" si="2"/>
        <v>95700</v>
      </c>
      <c r="G19" s="25">
        <v>95700</v>
      </c>
    </row>
    <row r="20" spans="1:10" customFormat="1" ht="25.5" x14ac:dyDescent="0.2">
      <c r="A20" s="17" t="s">
        <v>28</v>
      </c>
      <c r="B20" s="18">
        <f>SUM(B8:B19)</f>
        <v>300000</v>
      </c>
      <c r="C20" s="19">
        <f>SUM(C8:C19)</f>
        <v>0</v>
      </c>
      <c r="D20" s="20">
        <f>SUM(D8:D19)</f>
        <v>300000</v>
      </c>
      <c r="E20" s="18">
        <f>SUM(E8:E19)</f>
        <v>1270188.0100133722</v>
      </c>
      <c r="F20" s="21">
        <f>SUM(F8:F19)</f>
        <v>970188.01001337217</v>
      </c>
    </row>
    <row r="21" spans="1:10" customFormat="1" x14ac:dyDescent="0.2">
      <c r="A21" s="33"/>
      <c r="B21" s="33"/>
      <c r="C21" s="33"/>
      <c r="D21" s="33"/>
      <c r="E21" s="33"/>
    </row>
    <row r="22" spans="1:10" customFormat="1" x14ac:dyDescent="0.2"/>
    <row r="23" spans="1:10" customFormat="1" x14ac:dyDescent="0.2"/>
    <row r="24" spans="1:10" customFormat="1" x14ac:dyDescent="0.2"/>
    <row r="25" spans="1:10" customFormat="1" x14ac:dyDescent="0.2"/>
    <row r="26" spans="1:10" customFormat="1" x14ac:dyDescent="0.2"/>
    <row r="27" spans="1:10" customFormat="1" x14ac:dyDescent="0.2"/>
    <row r="28" spans="1:10" customFormat="1" x14ac:dyDescent="0.2"/>
    <row r="29" spans="1:10" customFormat="1" x14ac:dyDescent="0.2">
      <c r="J29" s="33"/>
    </row>
  </sheetData>
  <sheetProtection algorithmName="SHA-512" hashValue="3NBSUEMAG8JVoQOoU9YXSLx6l2timuhh0NISebROF/qT5MD0qtlI5yaqv4VKGLxG+izmoFLW5HBLkZcrSoP59w==" saltValue="YsfPTbU1GfjCtq0A7iGsFA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5">
      <c r="A1" s="41" t="s">
        <v>35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34" t="s">
        <v>12</v>
      </c>
      <c r="B3" s="7" t="s">
        <v>36</v>
      </c>
      <c r="C3" s="23" t="s">
        <v>37</v>
      </c>
      <c r="D3" s="7" t="s">
        <v>38</v>
      </c>
      <c r="E3" s="6" t="s">
        <v>39</v>
      </c>
      <c r="F3" s="34" t="s">
        <v>40</v>
      </c>
      <c r="G3" s="34" t="s">
        <v>18</v>
      </c>
    </row>
    <row r="4" spans="1:8" customFormat="1" ht="15" hidden="1" x14ac:dyDescent="0.25">
      <c r="A4" s="31">
        <v>2022</v>
      </c>
      <c r="B4" s="25">
        <v>530000</v>
      </c>
      <c r="C4" s="25" t="s">
        <v>19</v>
      </c>
      <c r="D4" s="25" t="s">
        <v>19</v>
      </c>
      <c r="E4" s="25">
        <f>B4</f>
        <v>530000</v>
      </c>
      <c r="F4" s="25">
        <v>0</v>
      </c>
      <c r="G4" s="35">
        <v>338000</v>
      </c>
    </row>
    <row r="5" spans="1:8" customFormat="1" ht="15" hidden="1" x14ac:dyDescent="0.25">
      <c r="A5" s="31">
        <v>2023</v>
      </c>
      <c r="B5" s="25" t="s">
        <v>20</v>
      </c>
      <c r="C5" s="25" t="s">
        <v>19</v>
      </c>
      <c r="D5" s="25" t="s">
        <v>19</v>
      </c>
      <c r="E5" s="25">
        <f t="shared" ref="E5:E19" si="0">IF(E4*0.96&gt;$G$4,E4*0.96,$G$4)</f>
        <v>508800</v>
      </c>
      <c r="F5" s="25" t="s">
        <v>19</v>
      </c>
      <c r="G5" s="35">
        <v>338000</v>
      </c>
    </row>
    <row r="6" spans="1:8" customFormat="1" ht="15" hidden="1" x14ac:dyDescent="0.25">
      <c r="A6" s="31">
        <v>2024</v>
      </c>
      <c r="B6" s="25" t="s">
        <v>20</v>
      </c>
      <c r="C6" s="25" t="s">
        <v>19</v>
      </c>
      <c r="D6" s="25" t="s">
        <v>19</v>
      </c>
      <c r="E6" s="25">
        <f t="shared" si="0"/>
        <v>488448</v>
      </c>
      <c r="F6" s="25" t="s">
        <v>19</v>
      </c>
      <c r="G6" s="35">
        <v>338000</v>
      </c>
    </row>
    <row r="7" spans="1:8" customFormat="1" ht="15" hidden="1" x14ac:dyDescent="0.25">
      <c r="A7" s="31">
        <v>2025</v>
      </c>
      <c r="B7" s="25" t="s">
        <v>20</v>
      </c>
      <c r="C7" s="25" t="s">
        <v>19</v>
      </c>
      <c r="D7" s="25" t="s">
        <v>19</v>
      </c>
      <c r="E7" s="25">
        <f t="shared" si="0"/>
        <v>468910.07999999996</v>
      </c>
      <c r="F7" s="25" t="s">
        <v>19</v>
      </c>
      <c r="G7" s="35">
        <v>338000</v>
      </c>
    </row>
    <row r="8" spans="1:8" customFormat="1" ht="15" x14ac:dyDescent="0.25">
      <c r="A8" s="31">
        <v>2026</v>
      </c>
      <c r="B8" s="25">
        <v>415785</v>
      </c>
      <c r="C8" s="28"/>
      <c r="D8" s="25">
        <f>B8+C8</f>
        <v>415785</v>
      </c>
      <c r="E8" s="25">
        <f t="shared" si="0"/>
        <v>450153.67679999996</v>
      </c>
      <c r="F8" s="25">
        <f t="shared" ref="F8:F19" si="1">E8-D8</f>
        <v>34368.676799999957</v>
      </c>
      <c r="G8" s="35">
        <v>338000</v>
      </c>
    </row>
    <row r="9" spans="1:8" customFormat="1" ht="15" x14ac:dyDescent="0.25">
      <c r="A9" s="31">
        <v>2027</v>
      </c>
      <c r="B9" s="25">
        <v>410785</v>
      </c>
      <c r="C9" s="28"/>
      <c r="D9" s="25">
        <f>B9+C11</f>
        <v>410785</v>
      </c>
      <c r="E9" s="25">
        <f t="shared" si="0"/>
        <v>432147.52972799994</v>
      </c>
      <c r="F9" s="25">
        <f t="shared" si="1"/>
        <v>21362.529727999936</v>
      </c>
      <c r="G9" s="35">
        <v>338000</v>
      </c>
    </row>
    <row r="10" spans="1:8" customFormat="1" ht="15" x14ac:dyDescent="0.25">
      <c r="A10" s="31">
        <v>2028</v>
      </c>
      <c r="B10" s="25">
        <v>200000</v>
      </c>
      <c r="C10" s="28"/>
      <c r="D10" s="25">
        <f t="shared" ref="D10:D19" si="2">B10+C10</f>
        <v>200000</v>
      </c>
      <c r="E10" s="25">
        <f t="shared" si="0"/>
        <v>414861.62853887992</v>
      </c>
      <c r="F10" s="25">
        <f t="shared" si="1"/>
        <v>214861.62853887992</v>
      </c>
      <c r="G10" s="35">
        <v>338000</v>
      </c>
    </row>
    <row r="11" spans="1:8" customFormat="1" ht="15" x14ac:dyDescent="0.25">
      <c r="A11" s="31">
        <v>2029</v>
      </c>
      <c r="B11" s="25">
        <v>190000</v>
      </c>
      <c r="C11" s="28"/>
      <c r="D11" s="25">
        <f t="shared" si="2"/>
        <v>190000</v>
      </c>
      <c r="E11" s="25">
        <f t="shared" si="0"/>
        <v>398267.16339732468</v>
      </c>
      <c r="F11" s="25">
        <f t="shared" si="1"/>
        <v>208267.16339732468</v>
      </c>
      <c r="G11" s="35">
        <v>338000</v>
      </c>
    </row>
    <row r="12" spans="1:8" customFormat="1" ht="15" x14ac:dyDescent="0.25">
      <c r="A12" s="31">
        <v>2030</v>
      </c>
      <c r="B12" s="25">
        <v>185000</v>
      </c>
      <c r="C12" s="28"/>
      <c r="D12" s="25">
        <f t="shared" si="2"/>
        <v>185000</v>
      </c>
      <c r="E12" s="25">
        <f t="shared" si="0"/>
        <v>382336.47686143167</v>
      </c>
      <c r="F12" s="25">
        <f t="shared" si="1"/>
        <v>197336.47686143167</v>
      </c>
      <c r="G12" s="35">
        <v>338000</v>
      </c>
    </row>
    <row r="13" spans="1:8" customFormat="1" ht="15" x14ac:dyDescent="0.25">
      <c r="A13" s="31">
        <v>2031</v>
      </c>
      <c r="B13" s="25">
        <v>180000</v>
      </c>
      <c r="C13" s="28"/>
      <c r="D13" s="25">
        <f t="shared" si="2"/>
        <v>180000</v>
      </c>
      <c r="E13" s="25">
        <f t="shared" si="0"/>
        <v>367043.01778697438</v>
      </c>
      <c r="F13" s="25">
        <f t="shared" si="1"/>
        <v>187043.01778697438</v>
      </c>
      <c r="G13" s="35">
        <v>338000</v>
      </c>
    </row>
    <row r="14" spans="1:8" customFormat="1" ht="15" x14ac:dyDescent="0.25">
      <c r="A14" s="31">
        <v>2032</v>
      </c>
      <c r="B14" s="25">
        <v>175000</v>
      </c>
      <c r="C14" s="28"/>
      <c r="D14" s="25">
        <f t="shared" si="2"/>
        <v>175000</v>
      </c>
      <c r="E14" s="25">
        <f t="shared" si="0"/>
        <v>352361.29707549541</v>
      </c>
      <c r="F14" s="25">
        <f t="shared" si="1"/>
        <v>177361.29707549541</v>
      </c>
      <c r="G14" s="35">
        <v>338000</v>
      </c>
    </row>
    <row r="15" spans="1:8" customFormat="1" ht="15" x14ac:dyDescent="0.25">
      <c r="A15" s="31">
        <v>2033</v>
      </c>
      <c r="B15" s="25">
        <v>170000</v>
      </c>
      <c r="C15" s="28"/>
      <c r="D15" s="25">
        <f t="shared" si="2"/>
        <v>170000</v>
      </c>
      <c r="E15" s="25">
        <f t="shared" si="0"/>
        <v>338266.84519247559</v>
      </c>
      <c r="F15" s="25">
        <f t="shared" si="1"/>
        <v>168266.84519247559</v>
      </c>
      <c r="G15" s="35">
        <v>338000</v>
      </c>
    </row>
    <row r="16" spans="1:8" customFormat="1" ht="15" x14ac:dyDescent="0.25">
      <c r="A16" s="31">
        <v>2034</v>
      </c>
      <c r="B16" s="25">
        <v>160000</v>
      </c>
      <c r="C16" s="28"/>
      <c r="D16" s="25">
        <f t="shared" si="2"/>
        <v>160000</v>
      </c>
      <c r="E16" s="25">
        <f t="shared" si="0"/>
        <v>338000</v>
      </c>
      <c r="F16" s="25">
        <f t="shared" si="1"/>
        <v>178000</v>
      </c>
      <c r="G16" s="35">
        <v>338000</v>
      </c>
    </row>
    <row r="17" spans="1:7" customFormat="1" ht="15" x14ac:dyDescent="0.25">
      <c r="A17" s="31">
        <v>2035</v>
      </c>
      <c r="B17" s="25">
        <v>150000</v>
      </c>
      <c r="C17" s="28"/>
      <c r="D17" s="25">
        <f t="shared" si="2"/>
        <v>150000</v>
      </c>
      <c r="E17" s="25">
        <f t="shared" si="0"/>
        <v>338000</v>
      </c>
      <c r="F17" s="25">
        <f t="shared" si="1"/>
        <v>188000</v>
      </c>
      <c r="G17" s="35">
        <v>338000</v>
      </c>
    </row>
    <row r="18" spans="1:7" customFormat="1" ht="15" x14ac:dyDescent="0.25">
      <c r="A18" s="31">
        <v>2036</v>
      </c>
      <c r="B18" s="25">
        <v>140000</v>
      </c>
      <c r="C18" s="28"/>
      <c r="D18" s="25">
        <f t="shared" si="2"/>
        <v>140000</v>
      </c>
      <c r="E18" s="25">
        <f t="shared" si="0"/>
        <v>338000</v>
      </c>
      <c r="F18" s="25">
        <f t="shared" si="1"/>
        <v>198000</v>
      </c>
      <c r="G18" s="35">
        <v>338000</v>
      </c>
    </row>
    <row r="19" spans="1:7" customFormat="1" ht="15" x14ac:dyDescent="0.25">
      <c r="A19" s="31">
        <v>2037</v>
      </c>
      <c r="B19" s="25">
        <v>0</v>
      </c>
      <c r="C19" s="28"/>
      <c r="D19" s="25">
        <f t="shared" si="2"/>
        <v>0</v>
      </c>
      <c r="E19" s="25">
        <f t="shared" si="0"/>
        <v>338000</v>
      </c>
      <c r="F19" s="25">
        <f t="shared" si="1"/>
        <v>338000</v>
      </c>
      <c r="G19" s="35">
        <v>338000</v>
      </c>
    </row>
    <row r="20" spans="1:7" customFormat="1" ht="25.5" x14ac:dyDescent="0.2">
      <c r="A20" s="36" t="s">
        <v>28</v>
      </c>
      <c r="B20" s="18">
        <f>SUM(B8:B19)</f>
        <v>2376570</v>
      </c>
      <c r="C20" s="19">
        <f>SUM(C8:C19)</f>
        <v>0</v>
      </c>
      <c r="D20" s="20">
        <f>SUM(D8:D19)</f>
        <v>2376570</v>
      </c>
      <c r="E20" s="18">
        <f>SUM(E8:E19)</f>
        <v>4487437.635380582</v>
      </c>
      <c r="F20" s="21">
        <f>SUM(F8:F19)</f>
        <v>2110867.6353805815</v>
      </c>
      <c r="G20" s="33"/>
    </row>
  </sheetData>
  <sheetProtection algorithmName="SHA-512" hashValue="vD3GSX2nhPRD7Samk/Mp1zNY17Nw1ub5j60RZtH5bpkHPd3j6eAtHKVY5jBpwJZuVe5u4F1mPs+k7BJs2h7+/A==" saltValue="sOWgq78yRpZFg3t7DCm/vw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5">
      <c r="A1" s="41" t="s">
        <v>41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34" t="s">
        <v>12</v>
      </c>
      <c r="B3" s="7" t="s">
        <v>42</v>
      </c>
      <c r="C3" s="23" t="s">
        <v>43</v>
      </c>
      <c r="D3" s="7" t="s">
        <v>44</v>
      </c>
      <c r="E3" s="6" t="s">
        <v>45</v>
      </c>
      <c r="F3" s="34" t="s">
        <v>46</v>
      </c>
      <c r="G3" s="34" t="s">
        <v>18</v>
      </c>
    </row>
    <row r="4" spans="1:8" customFormat="1" ht="15" hidden="1" x14ac:dyDescent="0.25">
      <c r="A4" s="31">
        <v>2022</v>
      </c>
      <c r="B4" s="25">
        <v>844350</v>
      </c>
      <c r="C4" s="24" t="s">
        <v>19</v>
      </c>
      <c r="D4" s="25" t="s">
        <v>19</v>
      </c>
      <c r="E4" s="25">
        <f>B4</f>
        <v>844350</v>
      </c>
      <c r="F4" s="25">
        <v>0</v>
      </c>
      <c r="G4" s="37">
        <v>559200</v>
      </c>
    </row>
    <row r="5" spans="1:8" customFormat="1" ht="15" hidden="1" x14ac:dyDescent="0.25">
      <c r="A5" s="31">
        <v>2023</v>
      </c>
      <c r="B5" s="25" t="s">
        <v>20</v>
      </c>
      <c r="C5" s="24" t="s">
        <v>19</v>
      </c>
      <c r="D5" s="25" t="s">
        <v>19</v>
      </c>
      <c r="E5" s="25">
        <f t="shared" ref="E5:E19" si="0">IF(E4*0.96&gt;$G$4,E4*0.96,$G$4)</f>
        <v>810576</v>
      </c>
      <c r="F5" s="25" t="s">
        <v>19</v>
      </c>
      <c r="G5" s="37">
        <v>559200</v>
      </c>
    </row>
    <row r="6" spans="1:8" customFormat="1" ht="15" hidden="1" x14ac:dyDescent="0.25">
      <c r="A6" s="31">
        <v>2024</v>
      </c>
      <c r="B6" s="25" t="s">
        <v>20</v>
      </c>
      <c r="C6" s="24" t="s">
        <v>19</v>
      </c>
      <c r="D6" s="25" t="s">
        <v>19</v>
      </c>
      <c r="E6" s="25">
        <f t="shared" si="0"/>
        <v>778152.95999999996</v>
      </c>
      <c r="F6" s="25" t="s">
        <v>19</v>
      </c>
      <c r="G6" s="37">
        <v>559200</v>
      </c>
    </row>
    <row r="7" spans="1:8" customFormat="1" ht="15" hidden="1" x14ac:dyDescent="0.25">
      <c r="A7" s="31">
        <v>2025</v>
      </c>
      <c r="B7" s="25" t="s">
        <v>20</v>
      </c>
      <c r="C7" s="24" t="s">
        <v>19</v>
      </c>
      <c r="D7" s="25" t="s">
        <v>19</v>
      </c>
      <c r="E7" s="25">
        <f t="shared" si="0"/>
        <v>747026.84159999993</v>
      </c>
      <c r="F7" s="25" t="s">
        <v>19</v>
      </c>
      <c r="G7" s="37">
        <v>559200</v>
      </c>
    </row>
    <row r="8" spans="1:8" customFormat="1" ht="15" x14ac:dyDescent="0.25">
      <c r="A8" s="31">
        <v>2026</v>
      </c>
      <c r="B8" s="25">
        <v>825240</v>
      </c>
      <c r="C8" s="28"/>
      <c r="D8" s="25">
        <f t="shared" ref="D8:D19" si="1">B8+C8</f>
        <v>825240</v>
      </c>
      <c r="E8" s="25">
        <f t="shared" si="0"/>
        <v>717145.7679359999</v>
      </c>
      <c r="F8" s="25">
        <f t="shared" ref="F8:F19" si="2">E8-D8</f>
        <v>-108094.2320640001</v>
      </c>
      <c r="G8" s="37">
        <v>559200</v>
      </c>
    </row>
    <row r="9" spans="1:8" customFormat="1" ht="15" x14ac:dyDescent="0.25">
      <c r="A9" s="31">
        <v>2027</v>
      </c>
      <c r="B9" s="25">
        <v>818935</v>
      </c>
      <c r="C9" s="28"/>
      <c r="D9" s="25">
        <f t="shared" si="1"/>
        <v>818935</v>
      </c>
      <c r="E9" s="25">
        <f t="shared" si="0"/>
        <v>688459.93721855991</v>
      </c>
      <c r="F9" s="25">
        <f t="shared" si="2"/>
        <v>-130475.06278144009</v>
      </c>
      <c r="G9" s="37">
        <v>559200</v>
      </c>
    </row>
    <row r="10" spans="1:8" customFormat="1" ht="15" x14ac:dyDescent="0.25">
      <c r="A10" s="31">
        <v>2028</v>
      </c>
      <c r="B10" s="25">
        <v>702756</v>
      </c>
      <c r="C10" s="28"/>
      <c r="D10" s="25">
        <f t="shared" si="1"/>
        <v>702756</v>
      </c>
      <c r="E10" s="25">
        <f t="shared" si="0"/>
        <v>660921.53972981754</v>
      </c>
      <c r="F10" s="25">
        <f t="shared" si="2"/>
        <v>-41834.460270182462</v>
      </c>
      <c r="G10" s="37">
        <v>559200</v>
      </c>
    </row>
    <row r="11" spans="1:8" customFormat="1" ht="15" x14ac:dyDescent="0.25">
      <c r="A11" s="31">
        <v>2029</v>
      </c>
      <c r="B11" s="25">
        <v>496701</v>
      </c>
      <c r="C11" s="28"/>
      <c r="D11" s="25">
        <f t="shared" si="1"/>
        <v>496701</v>
      </c>
      <c r="E11" s="25">
        <f t="shared" si="0"/>
        <v>634484.67814062478</v>
      </c>
      <c r="F11" s="25">
        <f t="shared" si="2"/>
        <v>137783.67814062478</v>
      </c>
      <c r="G11" s="37">
        <v>559200</v>
      </c>
    </row>
    <row r="12" spans="1:8" customFormat="1" ht="15" x14ac:dyDescent="0.25">
      <c r="A12" s="31">
        <v>2030</v>
      </c>
      <c r="B12" s="25">
        <v>490767</v>
      </c>
      <c r="C12" s="28"/>
      <c r="D12" s="25">
        <f t="shared" si="1"/>
        <v>490767</v>
      </c>
      <c r="E12" s="25">
        <f t="shared" si="0"/>
        <v>609105.29101499973</v>
      </c>
      <c r="F12" s="25">
        <f t="shared" si="2"/>
        <v>118338.29101499973</v>
      </c>
      <c r="G12" s="37">
        <v>559200</v>
      </c>
    </row>
    <row r="13" spans="1:8" customFormat="1" ht="15" x14ac:dyDescent="0.25">
      <c r="A13" s="31">
        <v>2031</v>
      </c>
      <c r="B13" s="25">
        <v>484592</v>
      </c>
      <c r="C13" s="28"/>
      <c r="D13" s="25">
        <f t="shared" si="1"/>
        <v>484592</v>
      </c>
      <c r="E13" s="25">
        <f t="shared" si="0"/>
        <v>584741.07937439973</v>
      </c>
      <c r="F13" s="25">
        <f t="shared" si="2"/>
        <v>100149.07937439973</v>
      </c>
      <c r="G13" s="37">
        <v>559200</v>
      </c>
    </row>
    <row r="14" spans="1:8" customFormat="1" ht="15" x14ac:dyDescent="0.25">
      <c r="A14" s="31">
        <v>2032</v>
      </c>
      <c r="B14" s="25">
        <v>479253</v>
      </c>
      <c r="C14" s="28"/>
      <c r="D14" s="25">
        <f t="shared" si="1"/>
        <v>479253</v>
      </c>
      <c r="E14" s="25">
        <f t="shared" si="0"/>
        <v>561351.43619942374</v>
      </c>
      <c r="F14" s="25">
        <f t="shared" si="2"/>
        <v>82098.436199423741</v>
      </c>
      <c r="G14" s="37">
        <v>559200</v>
      </c>
    </row>
    <row r="15" spans="1:8" customFormat="1" ht="15" x14ac:dyDescent="0.25">
      <c r="A15" s="31">
        <v>2033</v>
      </c>
      <c r="B15" s="25">
        <v>473667</v>
      </c>
      <c r="C15" s="28"/>
      <c r="D15" s="25">
        <f t="shared" si="1"/>
        <v>473667</v>
      </c>
      <c r="E15" s="25">
        <f t="shared" si="0"/>
        <v>559200</v>
      </c>
      <c r="F15" s="25">
        <f t="shared" si="2"/>
        <v>85533</v>
      </c>
      <c r="G15" s="37">
        <v>559200</v>
      </c>
    </row>
    <row r="16" spans="1:8" customFormat="1" ht="15" x14ac:dyDescent="0.25">
      <c r="A16" s="31">
        <v>2034</v>
      </c>
      <c r="B16" s="25">
        <v>468194</v>
      </c>
      <c r="C16" s="28"/>
      <c r="D16" s="25">
        <f t="shared" si="1"/>
        <v>468194</v>
      </c>
      <c r="E16" s="25">
        <f t="shared" si="0"/>
        <v>559200</v>
      </c>
      <c r="F16" s="25">
        <f t="shared" si="2"/>
        <v>91006</v>
      </c>
      <c r="G16" s="37">
        <v>559200</v>
      </c>
    </row>
    <row r="17" spans="1:7" customFormat="1" ht="15" x14ac:dyDescent="0.25">
      <c r="A17" s="31">
        <v>2035</v>
      </c>
      <c r="B17" s="25">
        <v>462830</v>
      </c>
      <c r="C17" s="28"/>
      <c r="D17" s="25">
        <f t="shared" si="1"/>
        <v>462830</v>
      </c>
      <c r="E17" s="25">
        <f t="shared" si="0"/>
        <v>559200</v>
      </c>
      <c r="F17" s="25">
        <f t="shared" si="2"/>
        <v>96370</v>
      </c>
      <c r="G17" s="37">
        <v>559200</v>
      </c>
    </row>
    <row r="18" spans="1:7" customFormat="1" ht="15" x14ac:dyDescent="0.25">
      <c r="A18" s="31">
        <v>2036</v>
      </c>
      <c r="B18" s="25">
        <v>457754</v>
      </c>
      <c r="C18" s="28"/>
      <c r="D18" s="25">
        <f t="shared" si="1"/>
        <v>457754</v>
      </c>
      <c r="E18" s="25">
        <f t="shared" si="0"/>
        <v>559200</v>
      </c>
      <c r="F18" s="25">
        <f t="shared" si="2"/>
        <v>101446</v>
      </c>
      <c r="G18" s="37">
        <v>559200</v>
      </c>
    </row>
    <row r="19" spans="1:7" customFormat="1" ht="15" x14ac:dyDescent="0.25">
      <c r="A19" s="31">
        <v>2037</v>
      </c>
      <c r="B19" s="25">
        <v>452422</v>
      </c>
      <c r="C19" s="28"/>
      <c r="D19" s="25">
        <f t="shared" si="1"/>
        <v>452422</v>
      </c>
      <c r="E19" s="25">
        <f t="shared" si="0"/>
        <v>559200</v>
      </c>
      <c r="F19" s="25">
        <f t="shared" si="2"/>
        <v>106778</v>
      </c>
      <c r="G19" s="37">
        <v>559200</v>
      </c>
    </row>
    <row r="20" spans="1:7" customFormat="1" ht="25.5" x14ac:dyDescent="0.2">
      <c r="A20" s="36" t="s">
        <v>28</v>
      </c>
      <c r="B20" s="18">
        <f>SUM(B8:B19)</f>
        <v>6613111</v>
      </c>
      <c r="C20" s="19">
        <f>SUM(C8:C19)</f>
        <v>0</v>
      </c>
      <c r="D20" s="20">
        <f>SUM(D8:D19)</f>
        <v>6613111</v>
      </c>
      <c r="E20" s="18">
        <f>SUM(E8:E19)</f>
        <v>7252209.7296138257</v>
      </c>
      <c r="F20" s="21">
        <f>SUM(F8:F19)</f>
        <v>639098.72961382533</v>
      </c>
    </row>
  </sheetData>
  <sheetProtection algorithmName="SHA-512" hashValue="IcsQsWufsGke7AzBnsLPua3kI2rekmPPMkMPt0nKC9Rlam3zD/VRblsTep2BUaLi2uRPJAtxJTKFH/pBDO7Fmg==" saltValue="ASvU/RylG2q7mJDzeod1qQ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5">
      <c r="A1" s="41" t="s">
        <v>47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6" t="s">
        <v>12</v>
      </c>
      <c r="B3" s="7" t="s">
        <v>48</v>
      </c>
      <c r="C3" s="23" t="s">
        <v>49</v>
      </c>
      <c r="D3" s="7" t="s">
        <v>50</v>
      </c>
      <c r="E3" s="6" t="s">
        <v>51</v>
      </c>
      <c r="F3" s="6" t="s">
        <v>52</v>
      </c>
      <c r="G3" s="6" t="s">
        <v>18</v>
      </c>
    </row>
    <row r="4" spans="1:8" customFormat="1" ht="15" hidden="1" x14ac:dyDescent="0.2">
      <c r="A4" s="15">
        <v>2022</v>
      </c>
      <c r="B4" s="12">
        <v>385000</v>
      </c>
      <c r="C4" s="14" t="s">
        <v>19</v>
      </c>
      <c r="D4" s="12" t="s">
        <v>19</v>
      </c>
      <c r="E4" s="12">
        <f>B4</f>
        <v>385000</v>
      </c>
      <c r="F4" s="12">
        <v>0</v>
      </c>
      <c r="G4" s="26">
        <v>245700</v>
      </c>
    </row>
    <row r="5" spans="1:8" customFormat="1" ht="15" hidden="1" x14ac:dyDescent="0.2">
      <c r="A5" s="15">
        <v>2023</v>
      </c>
      <c r="B5" s="12" t="s">
        <v>20</v>
      </c>
      <c r="C5" s="14" t="s">
        <v>19</v>
      </c>
      <c r="D5" s="12" t="s">
        <v>19</v>
      </c>
      <c r="E5" s="12">
        <f t="shared" ref="E5:E19" si="0">IF(E4*0.96&gt;$G$4,E4*0.96,$G$4)</f>
        <v>369600</v>
      </c>
      <c r="F5" s="12" t="s">
        <v>19</v>
      </c>
      <c r="G5" s="26">
        <v>245700</v>
      </c>
    </row>
    <row r="6" spans="1:8" customFormat="1" ht="15" hidden="1" x14ac:dyDescent="0.2">
      <c r="A6" s="15">
        <v>2024</v>
      </c>
      <c r="B6" s="12" t="s">
        <v>20</v>
      </c>
      <c r="C6" s="14" t="s">
        <v>19</v>
      </c>
      <c r="D6" s="12" t="s">
        <v>19</v>
      </c>
      <c r="E6" s="12">
        <f t="shared" si="0"/>
        <v>354816</v>
      </c>
      <c r="F6" s="12" t="s">
        <v>19</v>
      </c>
      <c r="G6" s="26">
        <v>245700</v>
      </c>
    </row>
    <row r="7" spans="1:8" customFormat="1" ht="15" hidden="1" x14ac:dyDescent="0.2">
      <c r="A7" s="15">
        <v>2025</v>
      </c>
      <c r="B7" s="12" t="s">
        <v>20</v>
      </c>
      <c r="C7" s="14" t="s">
        <v>19</v>
      </c>
      <c r="D7" s="12" t="s">
        <v>19</v>
      </c>
      <c r="E7" s="12">
        <f t="shared" si="0"/>
        <v>340623.35999999999</v>
      </c>
      <c r="F7" s="12" t="s">
        <v>19</v>
      </c>
      <c r="G7" s="26">
        <v>245700</v>
      </c>
    </row>
    <row r="8" spans="1:8" customFormat="1" ht="15" x14ac:dyDescent="0.2">
      <c r="A8" s="15">
        <v>2026</v>
      </c>
      <c r="B8" s="12">
        <v>315000</v>
      </c>
      <c r="C8" s="38"/>
      <c r="D8" s="12">
        <f t="shared" ref="D8:D19" si="1">B8+C8</f>
        <v>315000</v>
      </c>
      <c r="E8" s="12">
        <f t="shared" si="0"/>
        <v>326998.42559999996</v>
      </c>
      <c r="F8" s="12">
        <f t="shared" ref="F8:F19" si="2">E8-D8</f>
        <v>11998.425599999959</v>
      </c>
      <c r="G8" s="26">
        <v>245700</v>
      </c>
    </row>
    <row r="9" spans="1:8" customFormat="1" ht="15" x14ac:dyDescent="0.2">
      <c r="A9" s="15">
        <v>2027</v>
      </c>
      <c r="B9" s="12">
        <v>291000</v>
      </c>
      <c r="C9" s="38"/>
      <c r="D9" s="12">
        <f t="shared" si="1"/>
        <v>291000</v>
      </c>
      <c r="E9" s="12">
        <f t="shared" si="0"/>
        <v>313918.48857599997</v>
      </c>
      <c r="F9" s="12">
        <f t="shared" si="2"/>
        <v>22918.488575999974</v>
      </c>
      <c r="G9" s="26">
        <v>245700</v>
      </c>
    </row>
    <row r="10" spans="1:8" customFormat="1" ht="15" x14ac:dyDescent="0.2">
      <c r="A10" s="15">
        <v>2028</v>
      </c>
      <c r="B10" s="12">
        <v>255000</v>
      </c>
      <c r="C10" s="38"/>
      <c r="D10" s="12">
        <f t="shared" si="1"/>
        <v>255000</v>
      </c>
      <c r="E10" s="12">
        <f t="shared" si="0"/>
        <v>301361.74903295998</v>
      </c>
      <c r="F10" s="12">
        <f t="shared" si="2"/>
        <v>46361.749032959982</v>
      </c>
      <c r="G10" s="26">
        <v>245700</v>
      </c>
    </row>
    <row r="11" spans="1:8" customFormat="1" ht="15" x14ac:dyDescent="0.2">
      <c r="A11" s="15">
        <v>2029</v>
      </c>
      <c r="B11" s="12">
        <v>255000</v>
      </c>
      <c r="C11" s="38"/>
      <c r="D11" s="12">
        <f t="shared" si="1"/>
        <v>255000</v>
      </c>
      <c r="E11" s="12">
        <f t="shared" si="0"/>
        <v>289307.27907164156</v>
      </c>
      <c r="F11" s="12">
        <f t="shared" si="2"/>
        <v>34307.279071641562</v>
      </c>
      <c r="G11" s="26">
        <v>245700</v>
      </c>
    </row>
    <row r="12" spans="1:8" customFormat="1" ht="15" x14ac:dyDescent="0.2">
      <c r="A12" s="15">
        <v>2030</v>
      </c>
      <c r="B12" s="12">
        <v>255000</v>
      </c>
      <c r="C12" s="38"/>
      <c r="D12" s="12">
        <f t="shared" si="1"/>
        <v>255000</v>
      </c>
      <c r="E12" s="12">
        <f t="shared" si="0"/>
        <v>277734.98790877592</v>
      </c>
      <c r="F12" s="12">
        <f t="shared" si="2"/>
        <v>22734.987908775918</v>
      </c>
      <c r="G12" s="26">
        <v>245700</v>
      </c>
    </row>
    <row r="13" spans="1:8" customFormat="1" ht="15" x14ac:dyDescent="0.2">
      <c r="A13" s="15">
        <v>2031</v>
      </c>
      <c r="B13" s="12">
        <v>255000</v>
      </c>
      <c r="C13" s="38"/>
      <c r="D13" s="12">
        <f t="shared" si="1"/>
        <v>255000</v>
      </c>
      <c r="E13" s="12">
        <f t="shared" si="0"/>
        <v>266625.58839242486</v>
      </c>
      <c r="F13" s="12">
        <f t="shared" si="2"/>
        <v>11625.588392424863</v>
      </c>
      <c r="G13" s="26">
        <v>245700</v>
      </c>
    </row>
    <row r="14" spans="1:8" customFormat="1" ht="15" x14ac:dyDescent="0.2">
      <c r="A14" s="15">
        <v>2032</v>
      </c>
      <c r="B14" s="12">
        <v>175000</v>
      </c>
      <c r="C14" s="38"/>
      <c r="D14" s="12">
        <f t="shared" si="1"/>
        <v>175000</v>
      </c>
      <c r="E14" s="12">
        <f t="shared" si="0"/>
        <v>255960.56485672787</v>
      </c>
      <c r="F14" s="12">
        <f t="shared" si="2"/>
        <v>80960.564856727869</v>
      </c>
      <c r="G14" s="26">
        <v>245700</v>
      </c>
    </row>
    <row r="15" spans="1:8" customFormat="1" ht="15" x14ac:dyDescent="0.2">
      <c r="A15" s="15">
        <v>2033</v>
      </c>
      <c r="B15" s="12">
        <v>0</v>
      </c>
      <c r="C15" s="38"/>
      <c r="D15" s="12">
        <f t="shared" si="1"/>
        <v>0</v>
      </c>
      <c r="E15" s="12">
        <f t="shared" si="0"/>
        <v>245722.14226245874</v>
      </c>
      <c r="F15" s="12">
        <f t="shared" si="2"/>
        <v>245722.14226245874</v>
      </c>
      <c r="G15" s="26">
        <v>245700</v>
      </c>
    </row>
    <row r="16" spans="1:8" customFormat="1" ht="15" x14ac:dyDescent="0.2">
      <c r="A16" s="15">
        <v>2034</v>
      </c>
      <c r="B16" s="12">
        <v>0</v>
      </c>
      <c r="C16" s="38"/>
      <c r="D16" s="12">
        <f t="shared" si="1"/>
        <v>0</v>
      </c>
      <c r="E16" s="12">
        <f t="shared" si="0"/>
        <v>245700</v>
      </c>
      <c r="F16" s="12">
        <f t="shared" si="2"/>
        <v>245700</v>
      </c>
      <c r="G16" s="26">
        <v>245700</v>
      </c>
    </row>
    <row r="17" spans="1:7" customFormat="1" ht="15" x14ac:dyDescent="0.2">
      <c r="A17" s="15">
        <v>2035</v>
      </c>
      <c r="B17" s="12">
        <v>0</v>
      </c>
      <c r="C17" s="38"/>
      <c r="D17" s="12">
        <f t="shared" si="1"/>
        <v>0</v>
      </c>
      <c r="E17" s="12">
        <f t="shared" si="0"/>
        <v>245700</v>
      </c>
      <c r="F17" s="12">
        <f t="shared" si="2"/>
        <v>245700</v>
      </c>
      <c r="G17" s="26">
        <v>245700</v>
      </c>
    </row>
    <row r="18" spans="1:7" customFormat="1" ht="15" x14ac:dyDescent="0.2">
      <c r="A18" s="15">
        <v>2036</v>
      </c>
      <c r="B18" s="12">
        <v>0</v>
      </c>
      <c r="C18" s="38"/>
      <c r="D18" s="12">
        <f t="shared" si="1"/>
        <v>0</v>
      </c>
      <c r="E18" s="12">
        <f t="shared" si="0"/>
        <v>245700</v>
      </c>
      <c r="F18" s="12">
        <f t="shared" si="2"/>
        <v>245700</v>
      </c>
      <c r="G18" s="26">
        <v>245700</v>
      </c>
    </row>
    <row r="19" spans="1:7" customFormat="1" ht="15" x14ac:dyDescent="0.2">
      <c r="A19" s="15">
        <v>2037</v>
      </c>
      <c r="B19" s="12">
        <v>0</v>
      </c>
      <c r="C19" s="38"/>
      <c r="D19" s="12">
        <f t="shared" si="1"/>
        <v>0</v>
      </c>
      <c r="E19" s="12">
        <f t="shared" si="0"/>
        <v>245700</v>
      </c>
      <c r="F19" s="12">
        <f t="shared" si="2"/>
        <v>245700</v>
      </c>
      <c r="G19" s="26">
        <v>245700</v>
      </c>
    </row>
    <row r="20" spans="1:7" customFormat="1" ht="25.5" x14ac:dyDescent="0.2">
      <c r="A20" s="17" t="s">
        <v>28</v>
      </c>
      <c r="B20" s="18">
        <f>SUM(B8:B19)</f>
        <v>1801000</v>
      </c>
      <c r="C20" s="19">
        <f>SUM(C8:C19)</f>
        <v>0</v>
      </c>
      <c r="D20" s="20">
        <f>SUM(D8:D19)</f>
        <v>1801000</v>
      </c>
      <c r="E20" s="18">
        <f>SUM(E8:E19)</f>
        <v>3260429.2257009889</v>
      </c>
      <c r="F20" s="21">
        <f>SUM(F8:F19)</f>
        <v>1459429.2257009889</v>
      </c>
      <c r="G20" s="30"/>
    </row>
  </sheetData>
  <sheetProtection algorithmName="SHA-512" hashValue="DgMr7/q7txTmEC3bNftfT2gaw6EIyjOMFOFGcuhw1feR9yL71TVkNJnFMRKxXJ0/YiZiP1YFo0GeaGlHzhL1Cg==" saltValue="6bPAalR7cIu2qgolViLYSg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">
      <c r="A1" s="42" t="s">
        <v>53</v>
      </c>
      <c r="B1" s="42"/>
      <c r="C1" s="42"/>
      <c r="D1" s="42"/>
      <c r="E1" s="42"/>
      <c r="F1" s="42"/>
      <c r="G1" s="42"/>
      <c r="H1" s="42"/>
    </row>
    <row r="2" spans="1:8" customFormat="1" x14ac:dyDescent="0.2">
      <c r="A2" s="30"/>
      <c r="B2" s="30"/>
      <c r="C2" s="30"/>
      <c r="D2" s="30"/>
      <c r="E2" s="30"/>
      <c r="F2" s="30"/>
      <c r="G2" s="30"/>
      <c r="H2" s="30"/>
    </row>
    <row r="3" spans="1:8" customFormat="1" ht="15" x14ac:dyDescent="0.2">
      <c r="A3" s="6" t="s">
        <v>12</v>
      </c>
      <c r="B3" s="7" t="s">
        <v>54</v>
      </c>
      <c r="C3" s="23" t="s">
        <v>55</v>
      </c>
      <c r="D3" s="7" t="s">
        <v>56</v>
      </c>
      <c r="E3" s="6" t="s">
        <v>57</v>
      </c>
      <c r="F3" s="6" t="s">
        <v>58</v>
      </c>
      <c r="G3" s="6" t="s">
        <v>18</v>
      </c>
      <c r="H3" s="30"/>
    </row>
    <row r="4" spans="1:8" customFormat="1" ht="15" hidden="1" x14ac:dyDescent="0.2">
      <c r="A4" s="15">
        <v>2022</v>
      </c>
      <c r="B4" s="12">
        <v>922031.22400000005</v>
      </c>
      <c r="C4" s="14" t="s">
        <v>19</v>
      </c>
      <c r="D4" s="12" t="s">
        <v>19</v>
      </c>
      <c r="E4" s="12">
        <f>B4</f>
        <v>922031.22400000005</v>
      </c>
      <c r="F4" s="12">
        <v>0</v>
      </c>
      <c r="G4" s="26">
        <v>588900</v>
      </c>
      <c r="H4" s="30"/>
    </row>
    <row r="5" spans="1:8" customFormat="1" ht="15" hidden="1" x14ac:dyDescent="0.2">
      <c r="A5" s="15">
        <v>2023</v>
      </c>
      <c r="B5" s="12" t="s">
        <v>20</v>
      </c>
      <c r="C5" s="14" t="s">
        <v>19</v>
      </c>
      <c r="D5" s="12" t="s">
        <v>19</v>
      </c>
      <c r="E5" s="12">
        <f t="shared" ref="E5:E19" si="0">IF(E4*0.96&gt;$G$4,E4*0.96,$G$4)</f>
        <v>885149.97504000005</v>
      </c>
      <c r="F5" s="12" t="s">
        <v>19</v>
      </c>
      <c r="G5" s="26">
        <v>588900</v>
      </c>
      <c r="H5" s="30"/>
    </row>
    <row r="6" spans="1:8" customFormat="1" ht="15" hidden="1" x14ac:dyDescent="0.2">
      <c r="A6" s="15">
        <v>2024</v>
      </c>
      <c r="B6" s="12" t="s">
        <v>20</v>
      </c>
      <c r="C6" s="14" t="s">
        <v>19</v>
      </c>
      <c r="D6" s="12" t="s">
        <v>19</v>
      </c>
      <c r="E6" s="12">
        <f t="shared" si="0"/>
        <v>849743.97603839997</v>
      </c>
      <c r="F6" s="12" t="s">
        <v>19</v>
      </c>
      <c r="G6" s="26">
        <v>588900</v>
      </c>
      <c r="H6" s="30"/>
    </row>
    <row r="7" spans="1:8" customFormat="1" ht="15" hidden="1" x14ac:dyDescent="0.2">
      <c r="A7" s="15">
        <v>2025</v>
      </c>
      <c r="B7" s="12" t="s">
        <v>20</v>
      </c>
      <c r="C7" s="14" t="s">
        <v>19</v>
      </c>
      <c r="D7" s="12" t="s">
        <v>19</v>
      </c>
      <c r="E7" s="12">
        <f t="shared" si="0"/>
        <v>815754.21699686395</v>
      </c>
      <c r="F7" s="12" t="s">
        <v>19</v>
      </c>
      <c r="G7" s="26">
        <v>588900</v>
      </c>
      <c r="H7" s="30"/>
    </row>
    <row r="8" spans="1:8" customFormat="1" ht="15" x14ac:dyDescent="0.2">
      <c r="A8" s="15">
        <v>2026</v>
      </c>
      <c r="B8" s="12">
        <v>654133.453387268</v>
      </c>
      <c r="C8" s="38"/>
      <c r="D8" s="12">
        <f t="shared" ref="D8:D19" si="1">B8+C8</f>
        <v>654133.453387268</v>
      </c>
      <c r="E8" s="12">
        <f t="shared" si="0"/>
        <v>783124.04831698933</v>
      </c>
      <c r="F8" s="12">
        <f t="shared" ref="F8:F19" si="2">E8-D8</f>
        <v>128990.59492972132</v>
      </c>
      <c r="G8" s="26">
        <v>588900</v>
      </c>
      <c r="H8" s="30"/>
    </row>
    <row r="9" spans="1:8" customFormat="1" ht="15" x14ac:dyDescent="0.2">
      <c r="A9" s="15">
        <v>2027</v>
      </c>
      <c r="B9" s="12">
        <v>643830.16431952198</v>
      </c>
      <c r="C9" s="38"/>
      <c r="D9" s="12">
        <f t="shared" si="1"/>
        <v>643830.16431952198</v>
      </c>
      <c r="E9" s="12">
        <f t="shared" si="0"/>
        <v>751799.08638430969</v>
      </c>
      <c r="F9" s="12">
        <f t="shared" si="2"/>
        <v>107968.92206478771</v>
      </c>
      <c r="G9" s="26">
        <v>588900</v>
      </c>
      <c r="H9" s="30"/>
    </row>
    <row r="10" spans="1:8" customFormat="1" ht="15" x14ac:dyDescent="0.2">
      <c r="A10" s="15">
        <v>2028</v>
      </c>
      <c r="B10" s="12">
        <v>634593.92103313201</v>
      </c>
      <c r="C10" s="38"/>
      <c r="D10" s="12">
        <f t="shared" si="1"/>
        <v>634593.92103313201</v>
      </c>
      <c r="E10" s="12">
        <f t="shared" si="0"/>
        <v>721727.12292893732</v>
      </c>
      <c r="F10" s="12">
        <f t="shared" si="2"/>
        <v>87133.201895805309</v>
      </c>
      <c r="G10" s="26">
        <v>588900</v>
      </c>
      <c r="H10" s="30"/>
    </row>
    <row r="11" spans="1:8" customFormat="1" ht="15" x14ac:dyDescent="0.2">
      <c r="A11" s="15">
        <v>2029</v>
      </c>
      <c r="B11" s="12">
        <v>624421.70261246897</v>
      </c>
      <c r="C11" s="38"/>
      <c r="D11" s="12">
        <f t="shared" si="1"/>
        <v>624421.70261246897</v>
      </c>
      <c r="E11" s="12">
        <f t="shared" si="0"/>
        <v>692858.03801177978</v>
      </c>
      <c r="F11" s="12">
        <f t="shared" si="2"/>
        <v>68436.335399310803</v>
      </c>
      <c r="G11" s="26">
        <v>588900</v>
      </c>
      <c r="H11" s="30"/>
    </row>
    <row r="12" spans="1:8" customFormat="1" ht="15" x14ac:dyDescent="0.2">
      <c r="A12" s="15">
        <v>2030</v>
      </c>
      <c r="B12" s="12">
        <v>301313.50856022001</v>
      </c>
      <c r="C12" s="38"/>
      <c r="D12" s="12">
        <f t="shared" si="1"/>
        <v>301313.50856022001</v>
      </c>
      <c r="E12" s="12">
        <f t="shared" si="0"/>
        <v>665143.71649130853</v>
      </c>
      <c r="F12" s="12">
        <f t="shared" si="2"/>
        <v>363830.20793108852</v>
      </c>
      <c r="G12" s="26">
        <v>588900</v>
      </c>
      <c r="H12" s="30"/>
    </row>
    <row r="13" spans="1:8" customFormat="1" ht="15" x14ac:dyDescent="0.2">
      <c r="A13" s="15">
        <v>2031</v>
      </c>
      <c r="B13" s="12">
        <v>298267.35838901601</v>
      </c>
      <c r="C13" s="38"/>
      <c r="D13" s="12">
        <f t="shared" si="1"/>
        <v>298267.35838901601</v>
      </c>
      <c r="E13" s="12">
        <f t="shared" si="0"/>
        <v>638537.96783165622</v>
      </c>
      <c r="F13" s="12">
        <f t="shared" si="2"/>
        <v>340270.60944264021</v>
      </c>
      <c r="G13" s="26">
        <v>588900</v>
      </c>
      <c r="H13" s="30"/>
    </row>
    <row r="14" spans="1:8" customFormat="1" ht="15" x14ac:dyDescent="0.2">
      <c r="A14" s="15">
        <v>2032</v>
      </c>
      <c r="B14" s="12">
        <v>295282.29122123501</v>
      </c>
      <c r="C14" s="38"/>
      <c r="D14" s="12">
        <f t="shared" si="1"/>
        <v>295282.29122123501</v>
      </c>
      <c r="E14" s="12">
        <f t="shared" si="0"/>
        <v>612996.44911838998</v>
      </c>
      <c r="F14" s="12">
        <f t="shared" si="2"/>
        <v>317714.15789715498</v>
      </c>
      <c r="G14" s="26">
        <v>588900</v>
      </c>
      <c r="H14" s="30"/>
    </row>
    <row r="15" spans="1:8" customFormat="1" ht="15" x14ac:dyDescent="0.2">
      <c r="A15" s="15">
        <v>2033</v>
      </c>
      <c r="B15" s="12">
        <v>292356.36539681099</v>
      </c>
      <c r="C15" s="38"/>
      <c r="D15" s="12">
        <f t="shared" si="1"/>
        <v>292356.36539681099</v>
      </c>
      <c r="E15" s="12">
        <f t="shared" si="0"/>
        <v>588900</v>
      </c>
      <c r="F15" s="12">
        <f t="shared" si="2"/>
        <v>296543.63460318901</v>
      </c>
      <c r="G15" s="26">
        <v>588900</v>
      </c>
      <c r="H15" s="30"/>
    </row>
    <row r="16" spans="1:8" customFormat="1" ht="15" x14ac:dyDescent="0.2">
      <c r="A16" s="15">
        <v>2034</v>
      </c>
      <c r="B16" s="12">
        <v>222101</v>
      </c>
      <c r="C16" s="38"/>
      <c r="D16" s="12">
        <f t="shared" si="1"/>
        <v>222101</v>
      </c>
      <c r="E16" s="12">
        <f t="shared" si="0"/>
        <v>588900</v>
      </c>
      <c r="F16" s="12">
        <f t="shared" si="2"/>
        <v>366799</v>
      </c>
      <c r="G16" s="26">
        <v>588900</v>
      </c>
      <c r="H16" s="30"/>
    </row>
    <row r="17" spans="1:8" customFormat="1" ht="15" x14ac:dyDescent="0.2">
      <c r="A17" s="15">
        <v>2035</v>
      </c>
      <c r="B17" s="12">
        <v>221463</v>
      </c>
      <c r="C17" s="38"/>
      <c r="D17" s="12">
        <f t="shared" si="1"/>
        <v>221463</v>
      </c>
      <c r="E17" s="12">
        <f t="shared" si="0"/>
        <v>588900</v>
      </c>
      <c r="F17" s="12">
        <f t="shared" si="2"/>
        <v>367437</v>
      </c>
      <c r="G17" s="26">
        <v>588900</v>
      </c>
      <c r="H17" s="30"/>
    </row>
    <row r="18" spans="1:8" customFormat="1" ht="15" x14ac:dyDescent="0.2">
      <c r="A18" s="15">
        <v>2036</v>
      </c>
      <c r="B18" s="12">
        <v>149000</v>
      </c>
      <c r="C18" s="38"/>
      <c r="D18" s="12">
        <f t="shared" si="1"/>
        <v>149000</v>
      </c>
      <c r="E18" s="12">
        <f t="shared" si="0"/>
        <v>588900</v>
      </c>
      <c r="F18" s="12">
        <f t="shared" si="2"/>
        <v>439900</v>
      </c>
      <c r="G18" s="26">
        <v>588900</v>
      </c>
      <c r="H18" s="30"/>
    </row>
    <row r="19" spans="1:8" customFormat="1" ht="15" x14ac:dyDescent="0.2">
      <c r="A19" s="15">
        <v>2037</v>
      </c>
      <c r="B19" s="12">
        <v>149000</v>
      </c>
      <c r="C19" s="38"/>
      <c r="D19" s="12">
        <f t="shared" si="1"/>
        <v>149000</v>
      </c>
      <c r="E19" s="12">
        <f t="shared" si="0"/>
        <v>588900</v>
      </c>
      <c r="F19" s="12">
        <f t="shared" si="2"/>
        <v>439900</v>
      </c>
      <c r="G19" s="26">
        <v>588900</v>
      </c>
      <c r="H19" s="30"/>
    </row>
    <row r="20" spans="1:8" customFormat="1" ht="25.5" x14ac:dyDescent="0.2">
      <c r="A20" s="17" t="s">
        <v>28</v>
      </c>
      <c r="B20" s="18">
        <f>SUM(B8:B19)</f>
        <v>4485762.764919674</v>
      </c>
      <c r="C20" s="19">
        <f>SUM(C8:C19)</f>
        <v>0</v>
      </c>
      <c r="D20" s="20">
        <f>SUM(D8:D19)</f>
        <v>4485762.764919674</v>
      </c>
      <c r="E20" s="18">
        <f>SUM(E8:E19)</f>
        <v>7810686.4290833706</v>
      </c>
      <c r="F20" s="21">
        <f>SUM(F8:F19)</f>
        <v>3324923.664163698</v>
      </c>
      <c r="G20" s="30"/>
      <c r="H20" s="30"/>
    </row>
  </sheetData>
  <sheetProtection algorithmName="SHA-512" hashValue="Ao4l9Zsfukzrj3hSKLG1jxFsMBBGAq3w9GjFWPZK7yac4vTbIvqurHS1vbNDio457GaS5V7V2YsaGIQBI8f2bw==" saltValue="l6jC15u7Y7bilbioTyJmQg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zoomScaleNormal="100" workbookViewId="0">
      <selection sqref="A1:H1"/>
    </sheetView>
  </sheetViews>
  <sheetFormatPr baseColWidth="10" defaultColWidth="10.85546875" defaultRowHeight="12.75" x14ac:dyDescent="0.2"/>
  <cols>
    <col min="1" max="7" width="25.5703125" style="1" customWidth="1"/>
    <col min="8" max="8" width="11.42578125" style="1" customWidth="1"/>
    <col min="9" max="16384" width="10.85546875" style="1"/>
  </cols>
  <sheetData>
    <row r="1" spans="1:8" customFormat="1" ht="15" x14ac:dyDescent="0.25">
      <c r="A1" s="41" t="s">
        <v>59</v>
      </c>
      <c r="B1" s="41"/>
      <c r="C1" s="41"/>
      <c r="D1" s="41"/>
      <c r="E1" s="41"/>
      <c r="F1" s="41"/>
      <c r="G1" s="41"/>
      <c r="H1" s="41"/>
    </row>
    <row r="2" spans="1:8" customFormat="1" x14ac:dyDescent="0.2"/>
    <row r="3" spans="1:8" customFormat="1" ht="15" x14ac:dyDescent="0.2">
      <c r="A3" s="34" t="s">
        <v>12</v>
      </c>
      <c r="B3" s="7" t="s">
        <v>60</v>
      </c>
      <c r="C3" s="23" t="s">
        <v>61</v>
      </c>
      <c r="D3" s="7" t="s">
        <v>62</v>
      </c>
      <c r="E3" s="6" t="s">
        <v>63</v>
      </c>
      <c r="F3" s="34" t="s">
        <v>64</v>
      </c>
      <c r="G3" s="34" t="s">
        <v>18</v>
      </c>
    </row>
    <row r="4" spans="1:8" customFormat="1" ht="15" hidden="1" x14ac:dyDescent="0.25">
      <c r="A4" s="31">
        <v>2022</v>
      </c>
      <c r="B4" s="25">
        <v>827486</v>
      </c>
      <c r="C4" s="14" t="s">
        <v>19</v>
      </c>
      <c r="D4" s="12" t="s">
        <v>19</v>
      </c>
      <c r="E4" s="25">
        <f>B4</f>
        <v>827486</v>
      </c>
      <c r="F4" s="25">
        <v>0</v>
      </c>
      <c r="G4" s="37">
        <v>591000</v>
      </c>
    </row>
    <row r="5" spans="1:8" customFormat="1" ht="15" hidden="1" x14ac:dyDescent="0.25">
      <c r="A5" s="31">
        <v>2023</v>
      </c>
      <c r="B5" s="25" t="s">
        <v>20</v>
      </c>
      <c r="C5" s="14" t="s">
        <v>19</v>
      </c>
      <c r="D5" s="12" t="s">
        <v>19</v>
      </c>
      <c r="E5" s="25">
        <f t="shared" ref="E5:E19" si="0">IF(E4*0.97&gt;$G$4,E4*0.97,$G$4)</f>
        <v>802661.41999999993</v>
      </c>
      <c r="F5" s="25" t="s">
        <v>19</v>
      </c>
      <c r="G5" s="37">
        <v>591000</v>
      </c>
    </row>
    <row r="6" spans="1:8" customFormat="1" ht="15" hidden="1" x14ac:dyDescent="0.25">
      <c r="A6" s="31">
        <v>2024</v>
      </c>
      <c r="B6" s="25" t="s">
        <v>20</v>
      </c>
      <c r="C6" s="14" t="s">
        <v>19</v>
      </c>
      <c r="D6" s="12" t="s">
        <v>19</v>
      </c>
      <c r="E6" s="25">
        <f t="shared" si="0"/>
        <v>778581.57739999995</v>
      </c>
      <c r="F6" s="25" t="s">
        <v>19</v>
      </c>
      <c r="G6" s="37">
        <v>591000</v>
      </c>
    </row>
    <row r="7" spans="1:8" customFormat="1" ht="15" hidden="1" x14ac:dyDescent="0.25">
      <c r="A7" s="31">
        <v>2025</v>
      </c>
      <c r="B7" s="25" t="s">
        <v>20</v>
      </c>
      <c r="C7" s="14" t="s">
        <v>19</v>
      </c>
      <c r="D7" s="12" t="s">
        <v>19</v>
      </c>
      <c r="E7" s="25">
        <f t="shared" si="0"/>
        <v>755224.1300779999</v>
      </c>
      <c r="F7" s="25" t="s">
        <v>19</v>
      </c>
      <c r="G7" s="37">
        <v>591000</v>
      </c>
    </row>
    <row r="8" spans="1:8" customFormat="1" ht="15" x14ac:dyDescent="0.25">
      <c r="A8" s="31">
        <v>2026</v>
      </c>
      <c r="B8" s="25">
        <v>277168</v>
      </c>
      <c r="C8" s="38"/>
      <c r="D8" s="12">
        <f t="shared" ref="D8:D19" si="1">B8+C8</f>
        <v>277168</v>
      </c>
      <c r="E8" s="25">
        <f t="shared" si="0"/>
        <v>732567.40617565985</v>
      </c>
      <c r="F8" s="25">
        <f t="shared" ref="F8:F19" si="2">E8-D8</f>
        <v>455399.40617565985</v>
      </c>
      <c r="G8" s="37">
        <v>591000</v>
      </c>
    </row>
    <row r="9" spans="1:8" customFormat="1" ht="15" x14ac:dyDescent="0.25">
      <c r="A9" s="31">
        <v>2027</v>
      </c>
      <c r="B9" s="25">
        <v>274231</v>
      </c>
      <c r="C9" s="38"/>
      <c r="D9" s="12">
        <f t="shared" si="1"/>
        <v>274231</v>
      </c>
      <c r="E9" s="25">
        <f t="shared" si="0"/>
        <v>710590.38399038999</v>
      </c>
      <c r="F9" s="25">
        <f t="shared" si="2"/>
        <v>436359.38399038999</v>
      </c>
      <c r="G9" s="37">
        <v>591000</v>
      </c>
    </row>
    <row r="10" spans="1:8" customFormat="1" ht="15" x14ac:dyDescent="0.25">
      <c r="A10" s="31">
        <v>2028</v>
      </c>
      <c r="B10" s="25">
        <v>623308</v>
      </c>
      <c r="C10" s="38"/>
      <c r="D10" s="12">
        <f t="shared" si="1"/>
        <v>623308</v>
      </c>
      <c r="E10" s="25">
        <f t="shared" si="0"/>
        <v>689272.67247067823</v>
      </c>
      <c r="F10" s="25">
        <f t="shared" si="2"/>
        <v>65964.672470678226</v>
      </c>
      <c r="G10" s="37">
        <v>591000</v>
      </c>
    </row>
    <row r="11" spans="1:8" customFormat="1" ht="15" x14ac:dyDescent="0.25">
      <c r="A11" s="31">
        <v>2029</v>
      </c>
      <c r="B11" s="25">
        <v>615401</v>
      </c>
      <c r="C11" s="38"/>
      <c r="D11" s="12">
        <f t="shared" si="1"/>
        <v>615401</v>
      </c>
      <c r="E11" s="25">
        <f t="shared" si="0"/>
        <v>668594.49229655787</v>
      </c>
      <c r="F11" s="25">
        <f t="shared" si="2"/>
        <v>53193.492296557873</v>
      </c>
      <c r="G11" s="37">
        <v>591000</v>
      </c>
    </row>
    <row r="12" spans="1:8" customFormat="1" ht="15" x14ac:dyDescent="0.25">
      <c r="A12" s="31">
        <v>2030</v>
      </c>
      <c r="B12" s="25">
        <v>607648</v>
      </c>
      <c r="C12" s="38"/>
      <c r="D12" s="12">
        <f t="shared" si="1"/>
        <v>607648</v>
      </c>
      <c r="E12" s="25">
        <f t="shared" si="0"/>
        <v>648536.65752766107</v>
      </c>
      <c r="F12" s="25">
        <f t="shared" si="2"/>
        <v>40888.657527661067</v>
      </c>
      <c r="G12" s="37">
        <v>591000</v>
      </c>
    </row>
    <row r="13" spans="1:8" customFormat="1" ht="15" x14ac:dyDescent="0.25">
      <c r="A13" s="31">
        <v>2031</v>
      </c>
      <c r="B13" s="25">
        <v>600046</v>
      </c>
      <c r="C13" s="38"/>
      <c r="D13" s="12">
        <f t="shared" si="1"/>
        <v>600046</v>
      </c>
      <c r="E13" s="25">
        <f t="shared" si="0"/>
        <v>629080.55780183116</v>
      </c>
      <c r="F13" s="25">
        <f t="shared" si="2"/>
        <v>29034.557801831164</v>
      </c>
      <c r="G13" s="37">
        <v>591000</v>
      </c>
    </row>
    <row r="14" spans="1:8" customFormat="1" ht="15" x14ac:dyDescent="0.25">
      <c r="A14" s="31">
        <v>2032</v>
      </c>
      <c r="B14" s="25">
        <v>542594</v>
      </c>
      <c r="C14" s="38"/>
      <c r="D14" s="12">
        <f t="shared" si="1"/>
        <v>542594</v>
      </c>
      <c r="E14" s="25">
        <f t="shared" si="0"/>
        <v>610208.14106777625</v>
      </c>
      <c r="F14" s="25">
        <f t="shared" si="2"/>
        <v>67614.141067776247</v>
      </c>
      <c r="G14" s="37">
        <v>591000</v>
      </c>
    </row>
    <row r="15" spans="1:8" customFormat="1" ht="15" x14ac:dyDescent="0.25">
      <c r="A15" s="31">
        <v>2033</v>
      </c>
      <c r="B15" s="25">
        <v>531943</v>
      </c>
      <c r="C15" s="38"/>
      <c r="D15" s="12">
        <f t="shared" si="1"/>
        <v>531943</v>
      </c>
      <c r="E15" s="25">
        <f t="shared" si="0"/>
        <v>591901.89683574298</v>
      </c>
      <c r="F15" s="25">
        <f t="shared" si="2"/>
        <v>59958.896835742984</v>
      </c>
      <c r="G15" s="37">
        <v>591000</v>
      </c>
    </row>
    <row r="16" spans="1:8" customFormat="1" ht="15" x14ac:dyDescent="0.25">
      <c r="A16" s="31">
        <v>2034</v>
      </c>
      <c r="B16" s="25">
        <v>524964</v>
      </c>
      <c r="C16" s="38"/>
      <c r="D16" s="12">
        <f t="shared" si="1"/>
        <v>524964</v>
      </c>
      <c r="E16" s="25">
        <f t="shared" si="0"/>
        <v>591000</v>
      </c>
      <c r="F16" s="25">
        <f t="shared" si="2"/>
        <v>66036</v>
      </c>
      <c r="G16" s="37">
        <v>591000</v>
      </c>
    </row>
    <row r="17" spans="1:7" customFormat="1" ht="15" x14ac:dyDescent="0.25">
      <c r="A17" s="31">
        <v>2035</v>
      </c>
      <c r="B17" s="25">
        <v>518125</v>
      </c>
      <c r="C17" s="38"/>
      <c r="D17" s="12">
        <f t="shared" si="1"/>
        <v>518125</v>
      </c>
      <c r="E17" s="25">
        <f t="shared" si="0"/>
        <v>591000</v>
      </c>
      <c r="F17" s="25">
        <f t="shared" si="2"/>
        <v>72875</v>
      </c>
      <c r="G17" s="37">
        <v>591000</v>
      </c>
    </row>
    <row r="18" spans="1:7" customFormat="1" ht="15" x14ac:dyDescent="0.25">
      <c r="A18" s="31">
        <v>2036</v>
      </c>
      <c r="B18" s="25">
        <v>480767</v>
      </c>
      <c r="C18" s="38"/>
      <c r="D18" s="12">
        <f t="shared" si="1"/>
        <v>480767</v>
      </c>
      <c r="E18" s="25">
        <f t="shared" si="0"/>
        <v>591000</v>
      </c>
      <c r="F18" s="25">
        <f t="shared" si="2"/>
        <v>110233</v>
      </c>
      <c r="G18" s="37">
        <v>591000</v>
      </c>
    </row>
    <row r="19" spans="1:7" customFormat="1" ht="15" x14ac:dyDescent="0.25">
      <c r="A19" s="31">
        <v>2037</v>
      </c>
      <c r="B19" s="25">
        <v>474812</v>
      </c>
      <c r="C19" s="38"/>
      <c r="D19" s="12">
        <f t="shared" si="1"/>
        <v>474812</v>
      </c>
      <c r="E19" s="25">
        <f t="shared" si="0"/>
        <v>591000</v>
      </c>
      <c r="F19" s="25">
        <f t="shared" si="2"/>
        <v>116188</v>
      </c>
      <c r="G19" s="37">
        <v>591000</v>
      </c>
    </row>
    <row r="20" spans="1:7" customFormat="1" ht="25.5" x14ac:dyDescent="0.2">
      <c r="A20" s="36" t="s">
        <v>28</v>
      </c>
      <c r="B20" s="18">
        <f>SUM(B8:B19)</f>
        <v>6071007</v>
      </c>
      <c r="C20" s="19">
        <f>SUM(C8:C19)</f>
        <v>0</v>
      </c>
      <c r="D20" s="20">
        <f>SUM(D8:D19)</f>
        <v>6071007</v>
      </c>
      <c r="E20" s="18">
        <f>SUM(E8:E19)</f>
        <v>7644752.2081662975</v>
      </c>
      <c r="F20" s="21">
        <f>SUM(F8:F19)</f>
        <v>1573745.2081662975</v>
      </c>
      <c r="G20" s="33"/>
    </row>
  </sheetData>
  <sheetProtection algorithmName="SHA-512" hashValue="eAoQxOyla6evoj7slqR6+Q0P+JEH7gxXItenEQodAV0RqvPQJnUtWwA3wxjAYROcJrgHNxZIKojIixK0LgnRxQ==" saltValue="KYdfE3xyz+YsyLx4rIDvnw==" spinCount="100000" sheet="1" objects="1" scenarios="1"/>
  <mergeCells count="1">
    <mergeCell ref="A1:H1"/>
  </mergeCells>
  <pageMargins left="0" right="0" top="0" bottom="0" header="0" footer="0"/>
  <pageSetup paperSize="9" orientation="portrait" horizontalDpi="300" verticalDpi="300"/>
  <headerFooter differentFirst="1">
    <oddHeader>&amp;C&amp;Kffffff&amp;A</oddHeader>
    <oddFooter>&amp;C&amp;KffffffPage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résumé</vt:lpstr>
      <vt:lpstr>région</vt:lpstr>
      <vt:lpstr>21</vt:lpstr>
      <vt:lpstr>25</vt:lpstr>
      <vt:lpstr>39</vt:lpstr>
      <vt:lpstr>58</vt:lpstr>
      <vt:lpstr>70</vt:lpstr>
      <vt:lpstr>71</vt:lpstr>
      <vt:lpstr>89</vt:lpstr>
      <vt:lpstr>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Bonnot</dc:creator>
  <dc:description/>
  <cp:lastModifiedBy>BONNOT Alex</cp:lastModifiedBy>
  <cp:revision>22</cp:revision>
  <dcterms:created xsi:type="dcterms:W3CDTF">2026-05-13T10:14:29Z</dcterms:created>
  <dcterms:modified xsi:type="dcterms:W3CDTF">2026-07-23T11:58:58Z</dcterms:modified>
  <dc:language>fr-FR</dc:language>
</cp:coreProperties>
</file>