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c.testaniere\Desktop\GT Fiches RTI 9-10072024\Véhicule de dépannage\Versions finalisées\"/>
    </mc:Choice>
  </mc:AlternateContent>
  <xr:revisionPtr revIDLastSave="0" documentId="13_ncr:1_{A4AA4C96-2D73-4108-AC6D-D36402D09A44}" xr6:coauthVersionLast="47" xr6:coauthVersionMax="47" xr10:uidLastSave="{00000000-0000-0000-0000-000000000000}"/>
  <bookViews>
    <workbookView xWindow="-120" yWindow="-120" windowWidth="29040" windowHeight="15720" tabRatio="500" xr2:uid="{00000000-000D-0000-FFFF-FFFF00000000}"/>
  </bookViews>
  <sheets>
    <sheet name="SAISIE" sheetId="1" r:id="rId1"/>
    <sheet name="AutoOpen Stub Data" sheetId="2" state="hidden" r:id="rId2"/>
    <sheet name="TemplateInformation" sheetId="3" state="hidden" r:id="rId3"/>
    <sheet name="CALCULS" sheetId="4" r:id="rId4"/>
    <sheet name="DECLARATION DE MISE EN SERVICE " sheetId="5" state="hidden" r:id="rId5"/>
  </sheets>
  <definedNames>
    <definedName name="_xlfnodf_XOR">NA()</definedName>
    <definedName name="Excel_BuiltIn_Auto_Open">'AutoOpen Stub Data'!$A$1</definedName>
    <definedName name="_xlnm.Print_Area" localSheetId="4">'DECLARATION DE MISE EN SERVICE '!$A$1:$K$78</definedName>
    <definedName name="_xlnm.Print_Area" localSheetId="0">SAISIE!$A$1:$J$45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E13" i="4" l="1"/>
  <c r="D2" i="4" l="1"/>
  <c r="D3" i="4"/>
  <c r="E5" i="4"/>
  <c r="B17" i="4"/>
  <c r="B21" i="4"/>
  <c r="B20" i="4"/>
  <c r="B19" i="4"/>
  <c r="B16" i="4"/>
  <c r="B15" i="4"/>
  <c r="B13" i="4"/>
  <c r="B7" i="4"/>
  <c r="B6" i="4"/>
  <c r="B5" i="4"/>
  <c r="B8" i="4"/>
  <c r="J53" i="5"/>
  <c r="I53" i="5"/>
  <c r="H53" i="5"/>
  <c r="G53" i="5"/>
  <c r="F53" i="5"/>
  <c r="E53" i="5"/>
  <c r="J52" i="5"/>
  <c r="I52" i="5"/>
  <c r="H52" i="5"/>
  <c r="G52" i="5"/>
  <c r="F52" i="5"/>
  <c r="E52" i="5"/>
  <c r="J51" i="5"/>
  <c r="I51" i="5"/>
  <c r="H51" i="5"/>
  <c r="G51" i="5"/>
  <c r="F51" i="5"/>
  <c r="E51" i="5"/>
  <c r="I44" i="5"/>
  <c r="I40" i="5"/>
  <c r="I39" i="5"/>
  <c r="I38" i="5"/>
  <c r="I37" i="5"/>
  <c r="I34" i="5"/>
  <c r="F26" i="5"/>
  <c r="F23" i="5"/>
  <c r="F19" i="5"/>
  <c r="C71" i="5" s="1"/>
  <c r="F17" i="5"/>
  <c r="E21" i="4"/>
  <c r="E20" i="4"/>
  <c r="E19" i="4"/>
  <c r="E17" i="4"/>
  <c r="F36" i="4" s="1"/>
  <c r="E16" i="4"/>
  <c r="E15" i="4"/>
  <c r="E14" i="4"/>
  <c r="E23" i="4" s="1"/>
  <c r="B14" i="4"/>
  <c r="B12" i="4"/>
  <c r="B11" i="4"/>
  <c r="B10" i="4"/>
  <c r="E9" i="4"/>
  <c r="B9" i="4"/>
  <c r="E8" i="4"/>
  <c r="E7" i="4"/>
  <c r="E6" i="4"/>
  <c r="W8" i="3"/>
  <c r="V8" i="3"/>
  <c r="U8" i="3"/>
  <c r="T8" i="3"/>
  <c r="S8" i="3"/>
  <c r="R8" i="3"/>
  <c r="Q8" i="3"/>
  <c r="P8" i="3"/>
  <c r="O8" i="3"/>
  <c r="N8" i="3"/>
  <c r="M8" i="3"/>
  <c r="L8" i="3"/>
  <c r="K8" i="3"/>
  <c r="J8" i="3"/>
  <c r="I8" i="3"/>
  <c r="H8" i="3"/>
  <c r="G8" i="3"/>
  <c r="F8" i="3"/>
  <c r="E8" i="3"/>
  <c r="D8" i="3"/>
  <c r="C8" i="3"/>
  <c r="B8" i="3"/>
  <c r="A11" i="2"/>
  <c r="A10" i="2"/>
  <c r="A9" i="2"/>
  <c r="A8" i="2"/>
  <c r="A7" i="2"/>
  <c r="A6" i="2"/>
  <c r="A5" i="2"/>
  <c r="A4" i="2"/>
  <c r="A3" i="2"/>
  <c r="A2" i="2"/>
  <c r="A1" i="2"/>
  <c r="C38" i="1"/>
  <c r="E46" i="5" s="1"/>
  <c r="I23" i="1"/>
  <c r="G23" i="1" s="1"/>
  <c r="H23" i="1" s="1"/>
  <c r="G14" i="1"/>
  <c r="I22" i="1" s="1"/>
  <c r="J36" i="4" l="1"/>
  <c r="I24" i="4"/>
  <c r="H20" i="4"/>
  <c r="H24" i="4"/>
  <c r="E18" i="4"/>
  <c r="E22" i="4"/>
  <c r="H23" i="4" s="1"/>
  <c r="C60" i="5"/>
  <c r="B56" i="5"/>
  <c r="B57" i="5"/>
  <c r="B53" i="5"/>
  <c r="C65" i="5"/>
  <c r="C59" i="5"/>
  <c r="B61" i="5"/>
  <c r="B62" i="5"/>
  <c r="B58" i="5"/>
  <c r="G22" i="1"/>
  <c r="G24" i="1" s="1"/>
  <c r="D15" i="1" s="1"/>
  <c r="E11" i="4" s="1"/>
  <c r="E24" i="4"/>
  <c r="I25" i="4" s="1"/>
  <c r="H36" i="4"/>
  <c r="I23" i="4" l="1"/>
  <c r="I26" i="4" s="1"/>
  <c r="H25" i="4"/>
  <c r="J25" i="4" s="1"/>
  <c r="H22" i="4"/>
  <c r="I22" i="4"/>
  <c r="J24" i="4"/>
  <c r="H26" i="4"/>
  <c r="I42" i="5"/>
  <c r="H22" i="1"/>
  <c r="H24" i="1" s="1"/>
  <c r="J22" i="4" l="1"/>
  <c r="H11" i="4"/>
  <c r="J23" i="4"/>
  <c r="J26" i="4"/>
  <c r="I24" i="1"/>
  <c r="D14" i="1" s="1"/>
  <c r="D16" i="1"/>
  <c r="E12" i="4" s="1"/>
  <c r="H12" i="4" s="1"/>
  <c r="J12" i="4" s="1"/>
  <c r="F11" i="4"/>
  <c r="F44" i="4" s="1"/>
  <c r="G11" i="4"/>
  <c r="I11" i="4" l="1"/>
  <c r="J11" i="4"/>
  <c r="H37" i="4"/>
  <c r="J38" i="4"/>
  <c r="K12" i="4"/>
  <c r="I12" i="4"/>
  <c r="H38" i="4"/>
  <c r="I41" i="5"/>
  <c r="E10" i="4"/>
  <c r="I10" i="4" s="1"/>
  <c r="K10" i="4" s="1"/>
  <c r="F37" i="4"/>
  <c r="F30" i="4"/>
  <c r="C42" i="1" s="1"/>
  <c r="I43" i="5"/>
  <c r="J37" i="4" l="1"/>
  <c r="K11" i="4"/>
  <c r="F10" i="4"/>
  <c r="F49" i="4" s="1"/>
  <c r="C41" i="1" s="1"/>
  <c r="G10" i="4"/>
  <c r="F12" i="4"/>
  <c r="F38" i="4" s="1"/>
  <c r="G12" i="4"/>
  <c r="H10" i="4" l="1"/>
  <c r="J10" i="4" s="1"/>
  <c r="F43" i="4"/>
  <c r="F39" i="4"/>
  <c r="F40" i="4" s="1"/>
  <c r="J43" i="4" l="1"/>
  <c r="J44" i="4" s="1"/>
  <c r="J39" i="4"/>
  <c r="J40" i="4" s="1"/>
  <c r="C44" i="1"/>
  <c r="F46" i="4"/>
  <c r="C45" i="1" s="1"/>
  <c r="H43" i="4"/>
  <c r="H44" i="4" s="1"/>
  <c r="H39" i="4"/>
  <c r="H40" i="4" s="1"/>
  <c r="E44" i="1" l="1"/>
  <c r="D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author>
    <author/>
  </authors>
  <commentList>
    <comment ref="C7" authorId="0" shapeId="0" xr:uid="{88043350-0124-46B9-AA00-F1DA95DE399A}">
      <text>
        <r>
          <rPr>
            <sz val="10"/>
            <rFont val="Arial"/>
            <family val="2"/>
          </rPr>
          <t>Choix multiple</t>
        </r>
      </text>
    </comment>
    <comment ref="F8" authorId="0" shapeId="0" xr:uid="{00000000-0006-0000-0000-000007000000}">
      <text>
        <r>
          <rPr>
            <sz val="10"/>
            <rFont val="Arial"/>
            <family val="2"/>
          </rPr>
          <t>Dans tous les cas remplir Pesée avant et Pesée arrière
Si les réservoirs de carburant et d’additif n’étaient pas pleins lors de la pesée, remplir les cases suivantes</t>
        </r>
      </text>
    </comment>
    <comment ref="G13" authorId="0" shapeId="0" xr:uid="{00000000-0006-0000-0000-000008000000}">
      <text>
        <r>
          <rPr>
            <sz val="10"/>
            <rFont val="Arial"/>
            <family val="2"/>
          </rPr>
          <t>Choix multiple</t>
        </r>
      </text>
    </comment>
    <comment ref="B22" authorId="0" shapeId="0" xr:uid="{00000000-0006-0000-0000-000001000000}">
      <text>
        <r>
          <rPr>
            <sz val="10"/>
            <rFont val="Arial"/>
            <family val="2"/>
          </rPr>
          <t xml:space="preserve">Valeur négative si rangée en avant de l’essieu avant
</t>
        </r>
      </text>
    </comment>
    <comment ref="B23" authorId="0" shapeId="0" xr:uid="{00000000-0006-0000-0000-000002000000}">
      <text>
        <r>
          <rPr>
            <sz val="10"/>
            <rFont val="Arial"/>
            <family val="2"/>
          </rPr>
          <t>Valeur négative si en avant de l’essieu avant</t>
        </r>
      </text>
    </comment>
    <comment ref="B24" authorId="0" shapeId="0" xr:uid="{00000000-0006-0000-0000-000003000000}">
      <text>
        <r>
          <rPr>
            <sz val="10"/>
            <rFont val="Arial"/>
            <family val="2"/>
          </rPr>
          <t>Valeur négative si en avant de l’essieu avant</t>
        </r>
      </text>
    </comment>
    <comment ref="B28" authorId="1" shapeId="0" xr:uid="{BABDF4C7-2E08-41DA-BA52-FA20832924D3}">
      <text>
        <r>
          <rPr>
            <sz val="10"/>
            <rFont val="Arial"/>
            <family val="2"/>
          </rPr>
          <t xml:space="preserve">0 pour un panier
</t>
        </r>
      </text>
    </comment>
    <comment ref="B33" authorId="0" shapeId="0" xr:uid="{00000000-0006-0000-0000-000004000000}">
      <text>
        <r>
          <rPr>
            <sz val="10"/>
            <rFont val="Arial"/>
            <family val="2"/>
          </rPr>
          <t>Valeur négative si en arrière de l’essieu arrière</t>
        </r>
      </text>
    </comment>
    <comment ref="B34" authorId="0" shapeId="0" xr:uid="{00000000-0006-0000-0000-000005000000}">
      <text>
        <r>
          <rPr>
            <sz val="10"/>
            <rFont val="Arial"/>
            <family val="2"/>
          </rPr>
          <t>Valeur négative si en arrière de l’essieu arrière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author>
  </authors>
  <commentList>
    <comment ref="B29" authorId="0" shapeId="0" xr:uid="{00000000-0006-0000-0400-000001000000}">
      <text>
        <r>
          <rPr>
            <sz val="10"/>
            <rFont val="Arial"/>
            <family val="2"/>
          </rPr>
          <t>Choix multiple</t>
        </r>
      </text>
    </comment>
    <comment ref="B34" authorId="0" shapeId="0" xr:uid="{00000000-0006-0000-0400-000002000000}">
      <text>
        <r>
          <rPr>
            <sz val="10"/>
            <rFont val="Arial"/>
            <family val="2"/>
          </rPr>
          <t>Choix multiple</t>
        </r>
      </text>
    </comment>
  </commentList>
</comments>
</file>

<file path=xl/sharedStrings.xml><?xml version="1.0" encoding="utf-8"?>
<sst xmlns="http://schemas.openxmlformats.org/spreadsheetml/2006/main" count="244" uniqueCount="196">
  <si>
    <t xml:space="preserve"> </t>
  </si>
  <si>
    <t>REMPLIR LES CASES GRISES</t>
  </si>
  <si>
    <t>CARACTÉRISTIQUES TECHNIQUES DU VÉHICULE</t>
  </si>
  <si>
    <t>PTAC</t>
  </si>
  <si>
    <t>Détermination du poids à vide</t>
  </si>
  <si>
    <t>Pesée AV</t>
  </si>
  <si>
    <t>Pesée AR</t>
  </si>
  <si>
    <t>k</t>
  </si>
  <si>
    <t>Empattement</t>
  </si>
  <si>
    <t>e</t>
  </si>
  <si>
    <t>Volume carburant</t>
  </si>
  <si>
    <t>Type carburant GO ou ES</t>
  </si>
  <si>
    <t>GO</t>
  </si>
  <si>
    <t>PV</t>
  </si>
  <si>
    <t>Densité carburant</t>
  </si>
  <si>
    <t>Distance carburant par rapport à l’essieu AV</t>
  </si>
  <si>
    <t>Taux remplissage réservoir carburant lors de la pesée</t>
  </si>
  <si>
    <t>Volume AdBlue</t>
  </si>
  <si>
    <t>PLACES ASSISES</t>
  </si>
  <si>
    <t>Densité AdBlue</t>
  </si>
  <si>
    <t>Nombre de places en rangée 1</t>
  </si>
  <si>
    <t>n1</t>
  </si>
  <si>
    <t>Distance AdBlue par rapport à l’essieu AV</t>
  </si>
  <si>
    <t>Nombre de places en rangée 2</t>
  </si>
  <si>
    <t>n2</t>
  </si>
  <si>
    <t>Taux remplissage réservoir AdBlue lors de la pesée</t>
  </si>
  <si>
    <t>Nombre de places en rangée 3</t>
  </si>
  <si>
    <t>n3</t>
  </si>
  <si>
    <t>AV</t>
  </si>
  <si>
    <t>AR</t>
  </si>
  <si>
    <t>Total</t>
  </si>
  <si>
    <t>Z1</t>
  </si>
  <si>
    <t>Masse carburant manquant</t>
  </si>
  <si>
    <t>Z2</t>
  </si>
  <si>
    <t>Masse AdBlue manquant</t>
  </si>
  <si>
    <t>Z3</t>
  </si>
  <si>
    <t>Poids à vide avec carburant et AdBlue complet</t>
  </si>
  <si>
    <t>CARACTÉRISTIQUES DE L’ENGIN DE LEVAGE</t>
  </si>
  <si>
    <t>d</t>
  </si>
  <si>
    <t>h</t>
  </si>
  <si>
    <t>Fa</t>
  </si>
  <si>
    <t>CAPACITÉ DE CHARGEMENT DU VÉHICULE DE DÉPANNAGE</t>
  </si>
  <si>
    <t>Nombre de véhicules pouvant être chargés</t>
  </si>
  <si>
    <t>Position du CdG du véhicule chargé / essieu AR</t>
  </si>
  <si>
    <t>Y1</t>
  </si>
  <si>
    <t>Y2</t>
  </si>
  <si>
    <t>RÉSULTATS POUR AUTORISATION</t>
  </si>
  <si>
    <t>Classé dans la catégorie</t>
  </si>
  <si>
    <t>Avec tous les passagers</t>
  </si>
  <si>
    <t>F</t>
  </si>
  <si>
    <t>F1</t>
  </si>
  <si>
    <t>F2</t>
  </si>
  <si>
    <t>AutoTemplateWizardDONTMESSWITHIT</t>
  </si>
  <si>
    <t>Type de base de données:</t>
  </si>
  <si>
    <t>Excel 5.0</t>
  </si>
  <si>
    <t>Emplacement de la base de données:</t>
  </si>
  <si>
    <t>C:\Data\Excel\Dépanneuse\Base de données CARTE BLANCHE2002-87.xls</t>
  </si>
  <si>
    <t>Reserved</t>
  </si>
  <si>
    <t>Nombre de tables:</t>
  </si>
  <si>
    <t>Nom de la table:</t>
  </si>
  <si>
    <t>Table1</t>
  </si>
  <si>
    <t>Nombre de champs:</t>
  </si>
  <si>
    <t>Nom de champ:</t>
  </si>
  <si>
    <t xml:space="preserve">N° arrêté </t>
  </si>
  <si>
    <t>Date visite</t>
  </si>
  <si>
    <t xml:space="preserve">Civilité </t>
  </si>
  <si>
    <t>Propriétaire</t>
  </si>
  <si>
    <t>adresse</t>
  </si>
  <si>
    <t>N° immatriculation</t>
  </si>
  <si>
    <t>Marque</t>
  </si>
  <si>
    <t>N° identification</t>
  </si>
  <si>
    <t xml:space="preserve">Puissance </t>
  </si>
  <si>
    <t>Type</t>
  </si>
  <si>
    <t>Annexe</t>
  </si>
  <si>
    <t xml:space="preserve">PTAC </t>
  </si>
  <si>
    <t>catégorie</t>
  </si>
  <si>
    <t xml:space="preserve">PTAC remorqué </t>
  </si>
  <si>
    <t xml:space="preserve">Force F </t>
  </si>
  <si>
    <t>crochet/ panier arrière</t>
  </si>
  <si>
    <t xml:space="preserve">Rayon d'action </t>
  </si>
  <si>
    <t>Remorquage impossible</t>
  </si>
  <si>
    <t>Date CB</t>
  </si>
  <si>
    <t>Signataire</t>
  </si>
  <si>
    <t>Grade signataire</t>
  </si>
  <si>
    <t>Réfère à:</t>
  </si>
  <si>
    <t>I.CARACTÉRISTIQUES TECHNIQUES</t>
  </si>
  <si>
    <t>Capacité de chargement</t>
  </si>
  <si>
    <t>Remorqueur</t>
  </si>
  <si>
    <t>Porteur/remorqueur</t>
  </si>
  <si>
    <t>1 voiture chargée</t>
  </si>
  <si>
    <t>2 voitures chargées</t>
  </si>
  <si>
    <t>Nombre de places assises</t>
  </si>
  <si>
    <t>n</t>
  </si>
  <si>
    <t>Rangée 1</t>
  </si>
  <si>
    <t>Poids des passagers</t>
  </si>
  <si>
    <t>Rangée 2</t>
  </si>
  <si>
    <t>Rangée 3</t>
  </si>
  <si>
    <t>essieu AV</t>
  </si>
  <si>
    <t>essieu AR</t>
  </si>
  <si>
    <t>Conducteur seul</t>
  </si>
  <si>
    <t>Capacité du dispositif de levage déclarée par le constructeur</t>
  </si>
  <si>
    <t>Respect du mini sur l’essieu avant</t>
  </si>
  <si>
    <t>Respect du maxi sur l’essieu arrière</t>
  </si>
  <si>
    <t>Respect du PTAC</t>
  </si>
  <si>
    <t>Force admissible retenue</t>
  </si>
  <si>
    <t>DÉCLARATION DE MISE EN SERVICE D’UN VÉHICULE SPÉCIALISÉ DANS LES OPÉRATIONS DE DÉPANNAGE</t>
  </si>
  <si>
    <t>Arrête ministériel du 30 septembre 1975 modifié et circulaire du 30 septembre 1975
CATÉGORIES A, B ET C</t>
  </si>
  <si>
    <t>Je soussigné-e :</t>
  </si>
  <si>
    <t>demeurant à :</t>
  </si>
  <si>
    <t>téléphone :</t>
  </si>
  <si>
    <t>déclare mettre en service un véhicule spécialisé dans les opérations d’évacuation des véhicules en panne ou accidentés, répondant à l’arrêté ministériel du 30 septembre 1975 modifié et à la circulaire du 30 septembre 1975.</t>
  </si>
  <si>
    <t>CARACTÉRISTIQUES DU VÉHICULE :</t>
  </si>
  <si>
    <t>N° d’immatriculation</t>
  </si>
  <si>
    <t>Genre</t>
  </si>
  <si>
    <t>Carrosserie</t>
  </si>
  <si>
    <t>DEPANNAGE</t>
  </si>
  <si>
    <t>N° de série</t>
  </si>
  <si>
    <t>Source d’énergie</t>
  </si>
  <si>
    <t>Puissance administrative</t>
  </si>
  <si>
    <t>Date de 1ère mise en circulation</t>
  </si>
  <si>
    <t>Porte-à-faux avant toutes saillies comprises</t>
  </si>
  <si>
    <t>Porte-à-faux arrière toutes saillies comprises</t>
  </si>
  <si>
    <t>Longueur hors tout</t>
  </si>
  <si>
    <t>Largeur hors tout</t>
  </si>
  <si>
    <t>Surface</t>
  </si>
  <si>
    <t>Je certifie que le châssis :</t>
  </si>
  <si>
    <t>Je certifie que le porte-à-faux arrière du véhicule carrossé, toutes saillies comprises :</t>
  </si>
  <si>
    <t>CARACTÉRISTIQUES TECHNIQUES :</t>
  </si>
  <si>
    <t>Poids total autorisé en charge :</t>
  </si>
  <si>
    <t>Poids maximal prévu par le constructeur sur le(s) essieu(x) avant(s) :</t>
  </si>
  <si>
    <t>Poids maximal prévu par le constructeur sur le(s) essieu(x) arrière(s) :</t>
  </si>
  <si>
    <t>Hauteur de l’extrémité de la potence par rapport au plan horizontal passant par l’axe des roues :</t>
  </si>
  <si>
    <t>Poids à vide en ordre complet de marche :</t>
  </si>
  <si>
    <t>Poids à vide sur le(s) essieu(x) avant(s) :</t>
  </si>
  <si>
    <t>Poids à vide sur le(s) essieu(x) arrière(s) :</t>
  </si>
  <si>
    <t>Porte-à-faux de l’engin de levage par rapport à l’axe du ou des essieu(x) arrière(s) :</t>
  </si>
  <si>
    <t>CLASSEMENT EN CATÉGORIE :</t>
  </si>
  <si>
    <t>CARACTÉRISTIQUES NOUVELLES DU VÉHICULE SPÉCIALISÉ :</t>
  </si>
  <si>
    <t>véhicules sur le plateau</t>
  </si>
  <si>
    <t>aucun</t>
  </si>
  <si>
    <t>Force admissible au crochet (kg)</t>
  </si>
  <si>
    <t>PTAC du véhicule de dépannage (kg)</t>
  </si>
  <si>
    <t>CONDITIONS À RESPECTER EN CIRCULATION :</t>
  </si>
  <si>
    <t>ÉQUIPEMENTS OBLIGATOIRES :</t>
  </si>
  <si>
    <t>plaque rectangulaire réflectorisée orangée (0,25 × 1 m)</t>
  </si>
  <si>
    <t>feux spéciaux agréés R65</t>
  </si>
  <si>
    <t>deux feux rouges à l’extrémité supérieure de la flèche</t>
  </si>
  <si>
    <t>trois cônes de signalisation</t>
  </si>
  <si>
    <t>balai – pelle – sable ou produits absorbants</t>
  </si>
  <si>
    <t>Fait à</t>
  </si>
  <si>
    <t>le</t>
  </si>
  <si>
    <t>le demandeur</t>
  </si>
  <si>
    <t>Poids maximal prévu par le constructeur sur le ou les essieux avant</t>
  </si>
  <si>
    <t>Poids maximal prévu par le constructeur sur le ou les essieux arrière</t>
  </si>
  <si>
    <t>Poids minimum à vide sur l’essieu avant défini par le constructeur</t>
  </si>
  <si>
    <t>Distance rangée 1 / essieu AV</t>
  </si>
  <si>
    <t>Distance rangée 2 / essieu AV</t>
  </si>
  <si>
    <t>Distance rangée 3 / essieu AV</t>
  </si>
  <si>
    <r>
      <rPr>
        <sz val="10"/>
        <rFont val="Arial"/>
        <family val="2"/>
      </rPr>
      <t>Porte-à-faux de la flèche ou du panier par rapport à l’essieu arrière (</t>
    </r>
    <r>
      <rPr>
        <u/>
        <sz val="10"/>
        <rFont val="Arial"/>
        <family val="2"/>
      </rPr>
      <t>en position de travail)</t>
    </r>
  </si>
  <si>
    <t>Hauteur de la flèche ou du panier par rapport au plan horizontal passant par l’axe des roues  (en utilisation route)</t>
  </si>
  <si>
    <t>Position du CdG du 2nd véhicule chargé / essieu AR</t>
  </si>
  <si>
    <t>PMar</t>
  </si>
  <si>
    <t>PMav</t>
  </si>
  <si>
    <t>PVav</t>
  </si>
  <si>
    <t>PVar</t>
  </si>
  <si>
    <t>2. Véhicule de dépannage de la catégorie R (remorqueur)</t>
  </si>
  <si>
    <t>PVav + PMar</t>
  </si>
  <si>
    <t>Fb = (PVav - k)/(d + 0,18 x h) x e</t>
  </si>
  <si>
    <t>Fc = (Pmar - PVar)/(1 + (d + 0,18 x h)/e)</t>
  </si>
  <si>
    <t>Fd = PTAC - PVodm</t>
  </si>
  <si>
    <t>Poids de référence :</t>
  </si>
  <si>
    <t>2.1 - Force admissible à la flèche ou au panier :</t>
  </si>
  <si>
    <t>Pvodm</t>
  </si>
  <si>
    <t>Poids de référence </t>
  </si>
  <si>
    <t>2.2 – Poids du véhicule remorqué :</t>
  </si>
  <si>
    <t>PTACdép = Pvodm + F</t>
  </si>
  <si>
    <t>3. Véhicule de dépannage de la catégorie P (véhicules porteurs)</t>
  </si>
  <si>
    <t>Capacité C = PTAC – Pvodm - Mpassagers</t>
  </si>
  <si>
    <t>Capacité du véhicule :</t>
  </si>
  <si>
    <t>Poids de référence :</t>
  </si>
  <si>
    <t>Force admissible à la flèche ou au panier :</t>
  </si>
  <si>
    <t>PTACdép :</t>
  </si>
  <si>
    <r>
      <t xml:space="preserve">CALCUL DES CARACTÉRISTIQUES DU VÉHICULE DE DÉPANNAGE
</t>
    </r>
    <r>
      <rPr>
        <b/>
        <sz val="14"/>
        <rFont val="Marianne"/>
        <family val="3"/>
      </rPr>
      <t>Arrêté ministériel du 27 juin 2024</t>
    </r>
  </si>
  <si>
    <t>Cond. seul</t>
  </si>
  <si>
    <t>Avec passagers</t>
  </si>
  <si>
    <t>Poids à vide en ordre de marche du véhicule de dépannage sur le ou les essieux avant</t>
  </si>
  <si>
    <t>Poids à vide en ordre de marche du véhicule de dépannage sur le ou les essieux arrière</t>
  </si>
  <si>
    <r>
      <t xml:space="preserve">Poids à vide en ordre de marche du véhicule de dépannage 
avec masse des équipements prévus à l’article 4 de l'arrêté </t>
    </r>
    <r>
      <rPr>
        <u/>
        <sz val="10"/>
        <rFont val="Arial"/>
        <family val="2"/>
      </rPr>
      <t>et sans conducteur</t>
    </r>
  </si>
  <si>
    <t>Masse forfaitaire du véhicule chargé</t>
  </si>
  <si>
    <t xml:space="preserve">Catégorie internationale du véhicule </t>
  </si>
  <si>
    <t>Poids à vide en ordre de marche du véhicule de dépannage 
(avec conducteur et masse des équipements prévus à l’article 4 du présent arrêté)</t>
  </si>
  <si>
    <t>N1</t>
  </si>
  <si>
    <t>Numéro d'indentifcation du véhicule (VIN)</t>
  </si>
  <si>
    <t>Distance rangée 1 / essieu AR</t>
  </si>
  <si>
    <t>Distance rangée 2 / essieu AR</t>
  </si>
  <si>
    <t>Distance rangée 3 / essieu 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</si>
</sst>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0\ [$€-40C];[Red]\-#,##0.00\ [$€-40C]"/>
    <numFmt numFmtId="165" formatCode="\$#,##0\ ;&quot;($&quot;#,##0\)"/>
    <numFmt numFmtId="166" formatCode="#&quot; véhicules&quot;"/>
    <numFmt numFmtId="167" formatCode="#,##0&quot; kg&quot;"/>
    <numFmt numFmtId="168" formatCode="0&quot; kg&quot;"/>
    <numFmt numFmtId="169" formatCode="0.00&quot; m&quot;"/>
    <numFmt numFmtId="170" formatCode="0.00&quot; L&quot;"/>
    <numFmt numFmtId="171" formatCode="#&quot; kg&quot;"/>
    <numFmt numFmtId="172" formatCode="0.000&quot; kg/L&quot;"/>
    <numFmt numFmtId="173" formatCode="0.00\ %"/>
    <numFmt numFmtId="174" formatCode="dd/mm/yy"/>
    <numFmt numFmtId="175" formatCode="#"/>
    <numFmt numFmtId="176" formatCode="&quot;VRAI&quot;;&quot;VRAI&quot;;&quot;FAUX&quot;"/>
    <numFmt numFmtId="177" formatCode="0.0&quot; m²&quot;"/>
    <numFmt numFmtId="178" formatCode="0.000&quot; m&quot;"/>
  </numFmts>
  <fonts count="12" x14ac:knownFonts="1">
    <font>
      <sz val="10"/>
      <name val="Arial"/>
      <family val="2"/>
    </font>
    <font>
      <sz val="10"/>
      <name val="Arial"/>
      <family val="2"/>
    </font>
    <font>
      <b/>
      <i/>
      <u/>
      <sz val="10"/>
      <name val="Arial"/>
      <family val="2"/>
    </font>
    <font>
      <b/>
      <sz val="18"/>
      <name val="Arial"/>
      <family val="2"/>
    </font>
    <font>
      <b/>
      <sz val="12"/>
      <name val="Arial"/>
      <family val="2"/>
    </font>
    <font>
      <sz val="9"/>
      <name val="Arial"/>
      <family val="2"/>
    </font>
    <font>
      <b/>
      <sz val="14"/>
      <name val="Arial"/>
      <family val="2"/>
    </font>
    <font>
      <b/>
      <sz val="14"/>
      <name val="Marianne"/>
      <family val="3"/>
    </font>
    <font>
      <b/>
      <sz val="10"/>
      <name val="Arial"/>
      <family val="2"/>
    </font>
    <font>
      <u/>
      <sz val="10"/>
      <name val="Arial"/>
      <family val="2"/>
    </font>
    <font>
      <b/>
      <sz val="10"/>
      <color rgb="FFCE181E"/>
      <name val="Arial"/>
      <family val="2"/>
    </font>
    <font>
      <b/>
      <u/>
      <sz val="10"/>
      <name val="Arial"/>
      <family val="2"/>
    </font>
  </fonts>
  <fills count="9">
    <fill>
      <patternFill patternType="none"/>
    </fill>
    <fill>
      <patternFill patternType="gray125"/>
    </fill>
    <fill>
      <patternFill patternType="solid">
        <fgColor rgb="FFDDDDDD"/>
        <bgColor rgb="FFCCFFCC"/>
      </patternFill>
    </fill>
    <fill>
      <patternFill patternType="solid">
        <fgColor rgb="FFFF0000"/>
        <bgColor rgb="FFCE181E"/>
      </patternFill>
    </fill>
    <fill>
      <patternFill patternType="solid">
        <fgColor rgb="FFFFFF99"/>
        <bgColor rgb="FFFFFFCC"/>
      </patternFill>
    </fill>
    <fill>
      <patternFill patternType="solid">
        <fgColor rgb="FFCCFFCC"/>
        <bgColor rgb="FFCCFFFF"/>
      </patternFill>
    </fill>
    <fill>
      <patternFill patternType="solid">
        <fgColor theme="0"/>
        <bgColor indexed="64"/>
      </patternFill>
    </fill>
    <fill>
      <patternFill patternType="solid">
        <fgColor rgb="FFCCFFCC"/>
        <bgColor indexed="64"/>
      </patternFill>
    </fill>
    <fill>
      <patternFill patternType="solid">
        <fgColor theme="2"/>
        <bgColor indexed="64"/>
      </patternFill>
    </fill>
  </fills>
  <borders count="16">
    <border>
      <left/>
      <right/>
      <top/>
      <bottom/>
      <diagonal/>
    </border>
    <border>
      <left/>
      <right/>
      <top style="double">
        <color auto="1"/>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thin">
        <color auto="1"/>
      </right>
      <top/>
      <bottom/>
      <diagonal/>
    </border>
    <border>
      <left style="thin">
        <color auto="1"/>
      </left>
      <right style="hair">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bottom style="hair">
        <color auto="1"/>
      </bottom>
      <diagonal/>
    </border>
  </borders>
  <cellStyleXfs count="11">
    <xf numFmtId="0" fontId="0" fillId="0" borderId="0"/>
    <xf numFmtId="164" fontId="2" fillId="0" borderId="0" applyBorder="0" applyAlignment="0" applyProtection="0"/>
    <xf numFmtId="0" fontId="1" fillId="0" borderId="0" applyBorder="0" applyAlignment="0" applyProtection="0"/>
    <xf numFmtId="0" fontId="3" fillId="0" borderId="0" applyBorder="0" applyAlignment="0" applyProtection="0"/>
    <xf numFmtId="0" fontId="4" fillId="0" borderId="0" applyBorder="0" applyAlignment="0" applyProtection="0"/>
    <xf numFmtId="3" fontId="1" fillId="0" borderId="0" applyBorder="0" applyAlignment="0" applyProtection="0"/>
    <xf numFmtId="165" fontId="1" fillId="0" borderId="0" applyBorder="0" applyAlignment="0" applyProtection="0"/>
    <xf numFmtId="0" fontId="1" fillId="0" borderId="1" applyAlignment="0" applyProtection="0"/>
    <xf numFmtId="2" fontId="1" fillId="0" borderId="0" applyBorder="0" applyAlignment="0" applyProtection="0"/>
    <xf numFmtId="0" fontId="5" fillId="2" borderId="2" applyProtection="0">
      <alignment horizontal="center"/>
    </xf>
    <xf numFmtId="0" fontId="1" fillId="3" borderId="0" applyBorder="0" applyAlignment="0" applyProtection="0"/>
  </cellStyleXfs>
  <cellXfs count="163">
    <xf numFmtId="0" fontId="0" fillId="0" borderId="0" xfId="0"/>
    <xf numFmtId="0" fontId="0" fillId="0" borderId="3" xfId="0" applyFont="1" applyBorder="1"/>
    <xf numFmtId="168" fontId="0" fillId="2" borderId="2" xfId="0" applyNumberFormat="1" applyFill="1" applyBorder="1" applyProtection="1">
      <protection locked="0"/>
    </xf>
    <xf numFmtId="170" fontId="0" fillId="2" borderId="2" xfId="0" applyNumberFormat="1" applyFill="1" applyBorder="1" applyProtection="1">
      <protection locked="0"/>
    </xf>
    <xf numFmtId="0" fontId="0" fillId="4" borderId="2" xfId="0" applyFont="1" applyFill="1" applyBorder="1" applyAlignment="1" applyProtection="1">
      <alignment horizontal="center"/>
      <protection locked="0"/>
    </xf>
    <xf numFmtId="172" fontId="0" fillId="0" borderId="2" xfId="0" applyNumberFormat="1" applyBorder="1" applyProtection="1"/>
    <xf numFmtId="0" fontId="0" fillId="0" borderId="3" xfId="0" applyFont="1" applyBorder="1"/>
    <xf numFmtId="169" fontId="0" fillId="2" borderId="2" xfId="0" applyNumberFormat="1" applyFill="1" applyBorder="1" applyProtection="1">
      <protection locked="0"/>
    </xf>
    <xf numFmtId="173" fontId="0" fillId="2" borderId="2" xfId="0" applyNumberFormat="1" applyFill="1" applyBorder="1" applyProtection="1">
      <protection locked="0"/>
    </xf>
    <xf numFmtId="0" fontId="0" fillId="0" borderId="0" xfId="0" applyBorder="1"/>
    <xf numFmtId="0" fontId="0" fillId="0" borderId="2" xfId="0" applyFont="1" applyBorder="1" applyAlignment="1">
      <alignment horizontal="center"/>
    </xf>
    <xf numFmtId="0" fontId="0" fillId="0" borderId="0" xfId="0"/>
    <xf numFmtId="0" fontId="0" fillId="0" borderId="3" xfId="0" applyFont="1" applyBorder="1" applyAlignment="1">
      <alignment horizontal="center"/>
    </xf>
    <xf numFmtId="1" fontId="0" fillId="0" borderId="2" xfId="0" applyNumberFormat="1" applyFont="1" applyBorder="1" applyAlignment="1">
      <alignment horizontal="center"/>
    </xf>
    <xf numFmtId="174" fontId="0" fillId="0" borderId="0" xfId="0" applyNumberFormat="1"/>
    <xf numFmtId="0" fontId="0" fillId="0" borderId="0" xfId="0" applyAlignment="1">
      <alignment wrapText="1"/>
    </xf>
    <xf numFmtId="1" fontId="0" fillId="0" borderId="0" xfId="0" applyNumberFormat="1" applyAlignment="1">
      <alignment wrapText="1"/>
    </xf>
    <xf numFmtId="49" fontId="0" fillId="0" borderId="0" xfId="0" applyNumberFormat="1"/>
    <xf numFmtId="0" fontId="11" fillId="0" borderId="0" xfId="0" applyFont="1"/>
    <xf numFmtId="0" fontId="8" fillId="0" borderId="0" xfId="0" applyFont="1"/>
    <xf numFmtId="0" fontId="8" fillId="0" borderId="3" xfId="0" applyFont="1" applyBorder="1" applyAlignment="1">
      <alignment horizontal="center"/>
    </xf>
    <xf numFmtId="175" fontId="8" fillId="0" borderId="3" xfId="0" applyNumberFormat="1" applyFont="1" applyBorder="1" applyAlignment="1">
      <alignment horizontal="center"/>
    </xf>
    <xf numFmtId="167" fontId="0" fillId="0" borderId="2" xfId="0" applyNumberFormat="1" applyBorder="1"/>
    <xf numFmtId="0" fontId="0" fillId="0" borderId="0" xfId="0"/>
    <xf numFmtId="169" fontId="0" fillId="0" borderId="3" xfId="0" applyNumberFormat="1" applyFont="1" applyBorder="1"/>
    <xf numFmtId="0" fontId="0" fillId="0" borderId="5" xfId="0" applyBorder="1"/>
    <xf numFmtId="0" fontId="0" fillId="0" borderId="6" xfId="0" applyBorder="1"/>
    <xf numFmtId="167" fontId="0" fillId="0" borderId="3" xfId="0" applyNumberFormat="1" applyFont="1" applyBorder="1"/>
    <xf numFmtId="1" fontId="0" fillId="0" borderId="7" xfId="0" applyNumberFormat="1" applyBorder="1" applyAlignment="1">
      <alignment horizontal="center"/>
    </xf>
    <xf numFmtId="1" fontId="0" fillId="0" borderId="3" xfId="0" applyNumberFormat="1" applyFont="1" applyBorder="1" applyAlignment="1">
      <alignment horizontal="center"/>
    </xf>
    <xf numFmtId="1" fontId="0" fillId="0" borderId="3" xfId="0" applyNumberFormat="1" applyBorder="1" applyAlignment="1">
      <alignment horizontal="center"/>
    </xf>
    <xf numFmtId="1" fontId="0" fillId="0" borderId="0" xfId="0" applyNumberFormat="1" applyBorder="1" applyAlignment="1">
      <alignment horizontal="center"/>
    </xf>
    <xf numFmtId="1" fontId="0" fillId="0" borderId="0" xfId="0" applyNumberFormat="1"/>
    <xf numFmtId="0" fontId="0" fillId="0" borderId="3" xfId="0" applyBorder="1" applyAlignment="1"/>
    <xf numFmtId="169" fontId="0" fillId="0" borderId="0" xfId="0" applyNumberFormat="1" applyFont="1" applyBorder="1" applyProtection="1">
      <protection locked="0"/>
    </xf>
    <xf numFmtId="0" fontId="0" fillId="0" borderId="0" xfId="0"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0" xfId="0"/>
    <xf numFmtId="1" fontId="0" fillId="0" borderId="0" xfId="0" applyNumberFormat="1" applyAlignment="1">
      <alignment vertical="center"/>
    </xf>
    <xf numFmtId="1" fontId="0" fillId="0" borderId="0" xfId="0" applyNumberFormat="1" applyBorder="1" applyAlignment="1">
      <alignment vertical="center"/>
    </xf>
    <xf numFmtId="0" fontId="9" fillId="0" borderId="0" xfId="0" applyFont="1"/>
    <xf numFmtId="167" fontId="0" fillId="0" borderId="0" xfId="0" applyNumberFormat="1"/>
    <xf numFmtId="1" fontId="0" fillId="0" borderId="0" xfId="0" applyNumberFormat="1"/>
    <xf numFmtId="1" fontId="0" fillId="0" borderId="0" xfId="0" applyNumberFormat="1" applyBorder="1" applyAlignment="1">
      <alignment horizontal="center"/>
    </xf>
    <xf numFmtId="176" fontId="0" fillId="0" borderId="0" xfId="0" applyNumberFormat="1" applyBorder="1" applyAlignment="1">
      <alignment horizontal="center"/>
    </xf>
    <xf numFmtId="0" fontId="8" fillId="0" borderId="0" xfId="0" applyFont="1" applyAlignment="1">
      <alignment horizontal="center"/>
    </xf>
    <xf numFmtId="178" fontId="0" fillId="2" borderId="0" xfId="0" applyNumberFormat="1" applyFill="1" applyAlignment="1" applyProtection="1">
      <alignment vertical="top"/>
      <protection locked="0"/>
    </xf>
    <xf numFmtId="0" fontId="0" fillId="0" borderId="0" xfId="0" applyAlignment="1">
      <alignment horizontal="center" vertical="center"/>
    </xf>
    <xf numFmtId="178" fontId="0" fillId="2" borderId="0" xfId="0" applyNumberFormat="1" applyFill="1" applyProtection="1">
      <protection locked="0"/>
    </xf>
    <xf numFmtId="167" fontId="0" fillId="0" borderId="0" xfId="0" applyNumberFormat="1"/>
    <xf numFmtId="169" fontId="0" fillId="0" borderId="0" xfId="0" applyNumberFormat="1"/>
    <xf numFmtId="0" fontId="8" fillId="0" borderId="2" xfId="0" applyFont="1" applyBorder="1" applyAlignment="1">
      <alignment horizontal="center"/>
    </xf>
    <xf numFmtId="0" fontId="8" fillId="0" borderId="0" xfId="0" applyFont="1" applyBorder="1" applyAlignment="1">
      <alignment horizontal="left" vertical="center"/>
    </xf>
    <xf numFmtId="0" fontId="8" fillId="0" borderId="3" xfId="0" applyFont="1" applyBorder="1"/>
    <xf numFmtId="1" fontId="8" fillId="0" borderId="7" xfId="0" applyNumberFormat="1" applyFont="1" applyBorder="1" applyAlignment="1">
      <alignment horizontal="center"/>
    </xf>
    <xf numFmtId="1" fontId="8" fillId="0" borderId="3" xfId="0" applyNumberFormat="1" applyFont="1" applyBorder="1" applyAlignment="1">
      <alignment horizontal="center"/>
    </xf>
    <xf numFmtId="0" fontId="0" fillId="6" borderId="0" xfId="0" applyFont="1" applyFill="1"/>
    <xf numFmtId="167" fontId="8" fillId="5" borderId="3" xfId="0" applyNumberFormat="1" applyFont="1" applyFill="1" applyBorder="1" applyAlignment="1">
      <alignment horizontal="center" vertical="center"/>
    </xf>
    <xf numFmtId="0" fontId="11" fillId="6" borderId="0" xfId="0" applyFont="1" applyFill="1"/>
    <xf numFmtId="171" fontId="0" fillId="0" borderId="3" xfId="0" applyNumberFormat="1" applyBorder="1" applyAlignment="1" applyProtection="1">
      <alignment horizontal="right" vertical="center"/>
      <protection hidden="1"/>
    </xf>
    <xf numFmtId="0" fontId="0" fillId="0" borderId="0" xfId="0" applyAlignment="1">
      <alignment horizontal="right" vertical="center"/>
    </xf>
    <xf numFmtId="167" fontId="0" fillId="2" borderId="3" xfId="0" applyNumberFormat="1" applyFont="1" applyFill="1" applyBorder="1" applyAlignment="1" applyProtection="1">
      <alignment horizontal="right" vertical="center"/>
      <protection locked="0"/>
    </xf>
    <xf numFmtId="169" fontId="0" fillId="2" borderId="3" xfId="0" applyNumberFormat="1" applyFont="1" applyFill="1" applyBorder="1" applyAlignment="1" applyProtection="1">
      <alignment horizontal="right" vertical="center"/>
      <protection locked="0"/>
    </xf>
    <xf numFmtId="0" fontId="0" fillId="2" borderId="3" xfId="0" applyFont="1" applyFill="1" applyBorder="1" applyAlignment="1" applyProtection="1">
      <alignment horizontal="right" vertical="center"/>
      <protection locked="0"/>
    </xf>
    <xf numFmtId="1" fontId="0" fillId="2" borderId="3" xfId="0" applyNumberFormat="1" applyFont="1" applyFill="1" applyBorder="1" applyAlignment="1" applyProtection="1">
      <alignment horizontal="right" vertical="center"/>
      <protection locked="0"/>
    </xf>
    <xf numFmtId="0" fontId="0" fillId="0" borderId="3" xfId="0" applyBorder="1" applyAlignment="1">
      <alignment horizontal="center"/>
    </xf>
    <xf numFmtId="0" fontId="0" fillId="0" borderId="0" xfId="0" applyFont="1" applyBorder="1" applyAlignment="1">
      <alignment horizontal="left"/>
    </xf>
    <xf numFmtId="0" fontId="0" fillId="0" borderId="0" xfId="0" applyFont="1"/>
    <xf numFmtId="0" fontId="0" fillId="0" borderId="0" xfId="0" applyProtection="1"/>
    <xf numFmtId="0" fontId="0" fillId="0" borderId="0" xfId="0" applyAlignment="1" applyProtection="1">
      <alignment horizontal="right" vertical="center"/>
    </xf>
    <xf numFmtId="0" fontId="8" fillId="7" borderId="3" xfId="0" applyFont="1" applyFill="1" applyBorder="1" applyProtection="1"/>
    <xf numFmtId="0" fontId="8" fillId="7" borderId="3" xfId="0" applyFont="1" applyFill="1" applyBorder="1" applyAlignment="1" applyProtection="1">
      <alignment horizontal="center"/>
    </xf>
    <xf numFmtId="0" fontId="10" fillId="0" borderId="0" xfId="0" applyFont="1" applyProtection="1"/>
    <xf numFmtId="0" fontId="0" fillId="0" borderId="9" xfId="0" applyFont="1" applyBorder="1" applyProtection="1"/>
    <xf numFmtId="1" fontId="8" fillId="0" borderId="10" xfId="0" applyNumberFormat="1" applyFont="1" applyBorder="1" applyAlignment="1" applyProtection="1">
      <alignment horizontal="center"/>
    </xf>
    <xf numFmtId="0" fontId="8" fillId="0" borderId="11" xfId="0" applyFont="1" applyBorder="1" applyAlignment="1" applyProtection="1">
      <alignment horizontal="center" vertical="center"/>
    </xf>
    <xf numFmtId="0" fontId="8" fillId="0" borderId="12" xfId="0" applyFont="1" applyBorder="1" applyAlignment="1" applyProtection="1">
      <alignment horizontal="center"/>
    </xf>
    <xf numFmtId="1" fontId="8" fillId="7" borderId="3" xfId="0" applyNumberFormat="1" applyFont="1" applyFill="1" applyBorder="1" applyAlignment="1" applyProtection="1">
      <alignment horizontal="center"/>
    </xf>
    <xf numFmtId="1" fontId="8" fillId="7" borderId="3" xfId="0" applyNumberFormat="1" applyFont="1" applyFill="1" applyBorder="1" applyAlignment="1" applyProtection="1">
      <alignment horizontal="center" vertical="center"/>
    </xf>
    <xf numFmtId="0" fontId="0" fillId="0" borderId="3" xfId="0" applyFont="1" applyBorder="1" applyAlignment="1" applyProtection="1">
      <alignment horizontal="center"/>
    </xf>
    <xf numFmtId="0" fontId="0" fillId="0" borderId="0" xfId="0" applyAlignment="1" applyProtection="1">
      <alignment horizontal="right"/>
    </xf>
    <xf numFmtId="0" fontId="0" fillId="0" borderId="0" xfId="0" applyBorder="1" applyAlignment="1" applyProtection="1">
      <alignment horizontal="center" vertical="center"/>
    </xf>
    <xf numFmtId="0" fontId="0" fillId="0" borderId="0" xfId="0" applyFont="1" applyBorder="1" applyProtection="1"/>
    <xf numFmtId="168" fontId="0" fillId="0" borderId="0" xfId="0" applyNumberFormat="1" applyFont="1" applyBorder="1" applyAlignment="1" applyProtection="1">
      <alignment horizontal="right" vertical="center"/>
    </xf>
    <xf numFmtId="0" fontId="0" fillId="0" borderId="0" xfId="0" applyBorder="1" applyProtection="1"/>
    <xf numFmtId="0" fontId="0" fillId="0" borderId="0" xfId="0" applyAlignment="1" applyProtection="1">
      <alignment vertical="center"/>
    </xf>
    <xf numFmtId="0" fontId="0" fillId="0" borderId="3" xfId="0" applyFont="1" applyBorder="1" applyAlignment="1" applyProtection="1">
      <alignment horizontal="center" vertical="center"/>
    </xf>
    <xf numFmtId="0" fontId="0" fillId="0" borderId="2" xfId="0" applyFont="1" applyFill="1" applyBorder="1" applyAlignment="1" applyProtection="1">
      <alignment horizontal="center" vertical="center"/>
    </xf>
    <xf numFmtId="167" fontId="0" fillId="0" borderId="2" xfId="0" applyNumberFormat="1" applyFont="1" applyFill="1" applyBorder="1" applyAlignment="1" applyProtection="1">
      <alignment horizontal="center" vertical="center"/>
    </xf>
    <xf numFmtId="0" fontId="0" fillId="0" borderId="0" xfId="0" applyAlignment="1" applyProtection="1">
      <alignment vertical="center" wrapText="1"/>
    </xf>
    <xf numFmtId="0" fontId="8" fillId="0" borderId="0" xfId="0" applyFont="1" applyBorder="1" applyAlignment="1" applyProtection="1">
      <alignment horizontal="center"/>
    </xf>
    <xf numFmtId="0" fontId="0" fillId="0" borderId="2" xfId="0" applyFont="1" applyBorder="1" applyProtection="1"/>
    <xf numFmtId="168" fontId="0" fillId="0" borderId="2" xfId="0" applyNumberFormat="1" applyBorder="1" applyAlignment="1" applyProtection="1">
      <alignment horizontal="center"/>
    </xf>
    <xf numFmtId="0" fontId="0" fillId="0" borderId="2" xfId="0" applyFont="1" applyBorder="1" applyAlignment="1" applyProtection="1">
      <alignment horizontal="center"/>
    </xf>
    <xf numFmtId="0" fontId="0" fillId="0" borderId="0" xfId="0" applyAlignment="1" applyProtection="1"/>
    <xf numFmtId="168" fontId="0" fillId="0" borderId="3" xfId="0" applyNumberFormat="1" applyFont="1" applyBorder="1" applyAlignment="1" applyProtection="1">
      <alignment horizontal="right" vertical="center"/>
    </xf>
    <xf numFmtId="0" fontId="0" fillId="0" borderId="0" xfId="0" applyAlignment="1" applyProtection="1">
      <alignment vertical="top" wrapText="1"/>
    </xf>
    <xf numFmtId="0" fontId="0" fillId="0" borderId="0" xfId="0" applyFont="1" applyBorder="1" applyAlignment="1" applyProtection="1">
      <alignment horizontal="right" vertical="center"/>
    </xf>
    <xf numFmtId="168" fontId="0" fillId="0" borderId="0" xfId="0" applyNumberFormat="1" applyBorder="1" applyProtection="1"/>
    <xf numFmtId="166" fontId="0" fillId="0" borderId="0" xfId="0" applyNumberFormat="1" applyProtection="1"/>
    <xf numFmtId="0" fontId="0" fillId="0" borderId="0" xfId="0" applyFont="1" applyBorder="1" applyAlignment="1" applyProtection="1">
      <alignment horizontal="left"/>
    </xf>
    <xf numFmtId="0" fontId="0" fillId="4" borderId="15" xfId="0" applyFont="1" applyFill="1" applyBorder="1" applyAlignment="1" applyProtection="1">
      <alignment horizontal="center"/>
      <protection locked="0"/>
    </xf>
    <xf numFmtId="0" fontId="6" fillId="0" borderId="0" xfId="0" applyFont="1" applyAlignment="1" applyProtection="1">
      <alignment horizontal="center" vertical="center" wrapText="1"/>
    </xf>
    <xf numFmtId="0" fontId="4" fillId="0" borderId="0" xfId="0" applyFont="1" applyAlignment="1" applyProtection="1">
      <alignment horizontal="center" vertical="center"/>
    </xf>
    <xf numFmtId="0" fontId="8" fillId="0" borderId="2" xfId="0" applyFont="1" applyBorder="1" applyAlignment="1" applyProtection="1">
      <alignment horizontal="center"/>
    </xf>
    <xf numFmtId="0" fontId="8" fillId="0" borderId="8" xfId="0" applyFont="1" applyBorder="1" applyAlignment="1" applyProtection="1">
      <alignment horizontal="center"/>
    </xf>
    <xf numFmtId="0" fontId="0" fillId="0" borderId="0" xfId="0" applyAlignment="1" applyProtection="1">
      <alignment horizontal="center" vertical="center"/>
    </xf>
    <xf numFmtId="0" fontId="8" fillId="0" borderId="2" xfId="0" applyFont="1" applyBorder="1" applyAlignment="1" applyProtection="1">
      <alignment horizontal="center" vertical="center"/>
    </xf>
    <xf numFmtId="0" fontId="0" fillId="0" borderId="0" xfId="0" applyFont="1" applyAlignment="1" applyProtection="1">
      <alignment horizontal="left" vertical="center"/>
    </xf>
    <xf numFmtId="1" fontId="8" fillId="7" borderId="3" xfId="0" applyNumberFormat="1" applyFont="1" applyFill="1" applyBorder="1" applyAlignment="1" applyProtection="1">
      <alignment horizontal="center" vertical="center"/>
    </xf>
    <xf numFmtId="0" fontId="8" fillId="0" borderId="8" xfId="0" applyFont="1" applyBorder="1" applyAlignment="1" applyProtection="1">
      <alignment horizontal="center" vertical="center"/>
    </xf>
    <xf numFmtId="1" fontId="8" fillId="5" borderId="13" xfId="0" applyNumberFormat="1" applyFont="1" applyFill="1" applyBorder="1" applyAlignment="1">
      <alignment horizontal="center" vertical="center"/>
    </xf>
    <xf numFmtId="1" fontId="8" fillId="5" borderId="14"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0" fontId="0" fillId="0" borderId="0" xfId="0" applyAlignment="1">
      <alignment horizontal="left" wrapText="1"/>
    </xf>
    <xf numFmtId="1" fontId="0" fillId="0" borderId="13" xfId="0" applyNumberFormat="1" applyBorder="1" applyAlignment="1">
      <alignment horizontal="center" vertical="center"/>
    </xf>
    <xf numFmtId="1" fontId="0" fillId="0" borderId="14" xfId="0" applyNumberForma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1" fontId="8" fillId="7" borderId="13" xfId="0" applyNumberFormat="1" applyFont="1" applyFill="1" applyBorder="1" applyAlignment="1">
      <alignment horizontal="center" vertical="center"/>
    </xf>
    <xf numFmtId="1" fontId="8" fillId="7" borderId="14" xfId="0" applyNumberFormat="1" applyFont="1" applyFill="1" applyBorder="1" applyAlignment="1">
      <alignment horizontal="center" vertical="center"/>
    </xf>
    <xf numFmtId="0" fontId="0" fillId="7" borderId="13" xfId="0" applyFill="1" applyBorder="1" applyAlignment="1">
      <alignment horizontal="center" vertical="center"/>
    </xf>
    <xf numFmtId="0" fontId="0" fillId="7" borderId="14" xfId="0" applyFill="1" applyBorder="1" applyAlignment="1">
      <alignment horizontal="center" vertical="center"/>
    </xf>
    <xf numFmtId="0" fontId="0" fillId="5" borderId="3" xfId="0" applyFont="1" applyFill="1" applyBorder="1" applyAlignment="1">
      <alignment horizontal="center" vertical="center"/>
    </xf>
    <xf numFmtId="1" fontId="8" fillId="5" borderId="3" xfId="0" applyNumberFormat="1" applyFont="1" applyFill="1" applyBorder="1" applyAlignment="1">
      <alignment horizontal="center" vertical="center"/>
    </xf>
    <xf numFmtId="1" fontId="8" fillId="0" borderId="13" xfId="0" applyNumberFormat="1" applyFont="1" applyBorder="1" applyAlignment="1">
      <alignment horizontal="center" vertical="center"/>
    </xf>
    <xf numFmtId="1" fontId="8" fillId="0" borderId="14" xfId="0" applyNumberFormat="1"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175" fontId="8" fillId="0" borderId="13" xfId="0" applyNumberFormat="1" applyFont="1" applyBorder="1" applyAlignment="1">
      <alignment horizontal="center" vertical="center"/>
    </xf>
    <xf numFmtId="175" fontId="8" fillId="0" borderId="14" xfId="0" applyNumberFormat="1" applyFont="1" applyBorder="1" applyAlignment="1">
      <alignment horizontal="center" vertical="center"/>
    </xf>
    <xf numFmtId="0" fontId="0" fillId="0" borderId="4" xfId="0" applyFont="1" applyBorder="1" applyAlignment="1">
      <alignment horizontal="center"/>
    </xf>
    <xf numFmtId="0" fontId="0" fillId="0" borderId="7" xfId="0" applyFont="1" applyBorder="1" applyAlignment="1">
      <alignment horizontal="center"/>
    </xf>
    <xf numFmtId="0" fontId="0" fillId="0" borderId="3" xfId="0" applyFont="1" applyBorder="1" applyAlignment="1">
      <alignment horizontal="center"/>
    </xf>
    <xf numFmtId="0" fontId="0" fillId="0" borderId="3" xfId="0" applyBorder="1" applyAlignment="1">
      <alignment horizontal="center"/>
    </xf>
    <xf numFmtId="0" fontId="8" fillId="5" borderId="3" xfId="0" applyFont="1" applyFill="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0" fillId="0" borderId="3" xfId="0" applyFont="1" applyBorder="1" applyAlignment="1">
      <alignment horizontal="center" vertical="center"/>
    </xf>
    <xf numFmtId="0" fontId="8" fillId="0" borderId="0" xfId="0" applyFont="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left" vertical="center"/>
    </xf>
    <xf numFmtId="0" fontId="0" fillId="2" borderId="0" xfId="0" applyFill="1" applyAlignment="1" applyProtection="1">
      <alignment horizontal="center" vertical="center"/>
      <protection locked="0"/>
    </xf>
    <xf numFmtId="0" fontId="0" fillId="0" borderId="0" xfId="0" applyFont="1" applyAlignment="1">
      <alignment horizontal="left" vertical="center" wrapText="1"/>
    </xf>
    <xf numFmtId="0" fontId="0" fillId="0" borderId="0" xfId="0" applyFont="1" applyAlignment="1">
      <alignment horizontal="center" vertical="center"/>
    </xf>
    <xf numFmtId="168" fontId="0" fillId="0" borderId="0" xfId="0" applyNumberFormat="1" applyAlignment="1">
      <alignment horizontal="center" vertical="center"/>
    </xf>
    <xf numFmtId="175" fontId="0" fillId="0" borderId="0" xfId="0" applyNumberFormat="1" applyAlignment="1">
      <alignment horizontal="center" vertical="center"/>
    </xf>
    <xf numFmtId="169" fontId="0" fillId="2" borderId="0" xfId="0" applyNumberFormat="1" applyFill="1" applyAlignment="1" applyProtection="1">
      <alignment horizontal="center" vertical="center"/>
      <protection locked="0"/>
    </xf>
    <xf numFmtId="169" fontId="0" fillId="0" borderId="0" xfId="0" applyNumberFormat="1" applyAlignment="1">
      <alignment horizontal="center" vertical="center"/>
    </xf>
    <xf numFmtId="177" fontId="0" fillId="0" borderId="0" xfId="0" applyNumberFormat="1" applyAlignment="1">
      <alignment horizontal="center" vertical="center"/>
    </xf>
    <xf numFmtId="0" fontId="0" fillId="2" borderId="0" xfId="0" applyFont="1" applyFill="1" applyAlignment="1" applyProtection="1">
      <alignment horizontal="left" vertical="center" wrapText="1"/>
      <protection locked="0"/>
    </xf>
    <xf numFmtId="0" fontId="8" fillId="0" borderId="0" xfId="0" applyFont="1" applyAlignment="1">
      <alignment horizontal="left" vertical="center"/>
    </xf>
    <xf numFmtId="0" fontId="8" fillId="0" borderId="0" xfId="0" applyFont="1" applyBorder="1" applyAlignment="1">
      <alignment horizontal="center" vertical="center"/>
    </xf>
    <xf numFmtId="0" fontId="0" fillId="0" borderId="2" xfId="0" applyFont="1" applyBorder="1" applyAlignment="1">
      <alignment horizontal="center" vertical="center"/>
    </xf>
    <xf numFmtId="0" fontId="0" fillId="0" borderId="2" xfId="0" applyFont="1" applyBorder="1" applyAlignment="1">
      <alignment horizontal="right" vertical="center"/>
    </xf>
    <xf numFmtId="0" fontId="8" fillId="0" borderId="2" xfId="0" applyFont="1" applyBorder="1" applyAlignment="1">
      <alignment horizontal="left" vertical="center"/>
    </xf>
    <xf numFmtId="176" fontId="8" fillId="0" borderId="0" xfId="0" applyNumberFormat="1" applyFont="1" applyAlignment="1">
      <alignment horizontal="left" vertical="center" wrapText="1"/>
    </xf>
    <xf numFmtId="176" fontId="0" fillId="0" borderId="0" xfId="0" applyNumberFormat="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49" fontId="0" fillId="8" borderId="13" xfId="0" applyNumberFormat="1" applyFill="1" applyBorder="1" applyAlignment="1" applyProtection="1">
      <alignment horizontal="left"/>
      <protection locked="0"/>
    </xf>
    <xf numFmtId="49" fontId="0" fillId="8" borderId="14" xfId="0" applyNumberFormat="1" applyFill="1" applyBorder="1" applyAlignment="1" applyProtection="1">
      <alignment horizontal="left"/>
      <protection locked="0"/>
    </xf>
  </cellXfs>
  <cellStyles count="11">
    <cellStyle name="Date" xfId="2" xr:uid="{00000000-0005-0000-0000-000007000000}"/>
    <cellStyle name="En-tête 1" xfId="3" xr:uid="{00000000-0005-0000-0000-000008000000}"/>
    <cellStyle name="En-tête 2" xfId="4" xr:uid="{00000000-0005-0000-0000-000009000000}"/>
    <cellStyle name="Financier0" xfId="5" xr:uid="{00000000-0005-0000-0000-00000A000000}"/>
    <cellStyle name="Grisé" xfId="9" xr:uid="{00000000-0005-0000-0000-00000E000000}"/>
    <cellStyle name="Monétaire0" xfId="6" xr:uid="{00000000-0005-0000-0000-00000B000000}"/>
    <cellStyle name="NOK" xfId="10" xr:uid="{00000000-0005-0000-0000-00000F000000}"/>
    <cellStyle name="Normal" xfId="0" builtinId="0"/>
    <cellStyle name="Résultat2" xfId="1" xr:uid="{00000000-0005-0000-0000-000006000000}"/>
    <cellStyle name="Total" xfId="7" xr:uid="{00000000-0005-0000-0000-00000C000000}"/>
    <cellStyle name="Virgule fixe" xfId="8" xr:uid="{00000000-0005-0000-0000-00000D000000}"/>
  </cellStyles>
  <dxfs count="4">
    <dxf>
      <font>
        <name val="Arial"/>
        <family val="2"/>
      </font>
      <fill>
        <patternFill>
          <bgColor rgb="FFFF0000"/>
        </patternFill>
      </fill>
    </dxf>
    <dxf>
      <font>
        <name val="Arial"/>
        <family val="2"/>
      </font>
      <fill>
        <patternFill>
          <bgColor rgb="FFFF0000"/>
        </patternFill>
      </fill>
    </dxf>
    <dxf>
      <font>
        <name val="Arial"/>
        <family val="2"/>
      </font>
      <fill>
        <patternFill>
          <bgColor rgb="FFFF0000"/>
        </patternFill>
      </fill>
    </dxf>
    <dxf>
      <font>
        <name val="Arial"/>
        <family val="2"/>
      </font>
      <fill>
        <patternFill>
          <bgColor rgb="FFFF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99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FF66"/>
      <rgbColor rgb="FFFFCC00"/>
      <rgbColor rgb="FFFF9900"/>
      <rgbColor rgb="FFFF6600"/>
      <rgbColor rgb="FF666699"/>
      <rgbColor rgb="FF969696"/>
      <rgbColor rgb="FF003366"/>
      <rgbColor rgb="FF339966"/>
      <rgbColor rgb="FF003300"/>
      <rgbColor rgb="FF333300"/>
      <rgbColor rgb="FFCE181E"/>
      <rgbColor rgb="FF993366"/>
      <rgbColor rgb="FF333399"/>
      <rgbColor rgb="FF333333"/>
      <rgbColor rgb="00003366"/>
      <rgbColor rgb="00339966"/>
      <rgbColor rgb="00003300"/>
      <rgbColor rgb="00333300"/>
      <rgbColor rgb="00993300"/>
      <rgbColor rgb="00993366"/>
      <rgbColor rgb="00333399"/>
      <rgbColor rgb="00333333"/>
    </indexedColors>
    <mruColors>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1048576"/>
  <sheetViews>
    <sheetView tabSelected="1" zoomScale="90" zoomScaleNormal="90" workbookViewId="0"/>
  </sheetViews>
  <sheetFormatPr baseColWidth="10" defaultColWidth="11" defaultRowHeight="12.75" zeroHeight="1" x14ac:dyDescent="0.2"/>
  <cols>
    <col min="1" max="1" width="3.42578125" customWidth="1"/>
    <col min="2" max="2" width="100.42578125" customWidth="1"/>
    <col min="3" max="3" width="18.5703125" customWidth="1"/>
    <col min="4" max="4" width="11.85546875" style="61" customWidth="1"/>
    <col min="6" max="6" width="47.5703125" customWidth="1"/>
    <col min="10" max="10" width="3.7109375" customWidth="1"/>
    <col min="11" max="1022" width="11" hidden="1"/>
    <col min="1023" max="1024" width="11.5703125" hidden="1" customWidth="1"/>
  </cols>
  <sheetData>
    <row r="1" spans="1:9" ht="53.65" customHeight="1" x14ac:dyDescent="0.2">
      <c r="A1" s="69"/>
      <c r="B1" s="103" t="s">
        <v>182</v>
      </c>
      <c r="C1" s="103"/>
      <c r="D1" s="103"/>
      <c r="E1" s="103"/>
      <c r="F1" s="103"/>
      <c r="G1" s="103"/>
      <c r="H1" s="103"/>
      <c r="I1" s="103"/>
    </row>
    <row r="2" spans="1:9" ht="12.75" customHeight="1" x14ac:dyDescent="0.2">
      <c r="A2" s="69"/>
      <c r="B2" s="69"/>
      <c r="C2" s="69"/>
      <c r="D2" s="70"/>
      <c r="E2" s="69"/>
      <c r="F2" s="69"/>
      <c r="G2" s="69"/>
      <c r="H2" s="69"/>
      <c r="I2" s="69"/>
    </row>
    <row r="3" spans="1:9" ht="24.95" customHeight="1" x14ac:dyDescent="0.2">
      <c r="A3" s="69" t="s">
        <v>0</v>
      </c>
      <c r="B3" s="104" t="s">
        <v>1</v>
      </c>
      <c r="C3" s="104"/>
      <c r="D3" s="104"/>
      <c r="E3" s="104"/>
      <c r="F3" s="104"/>
      <c r="G3" s="104"/>
      <c r="H3" s="104"/>
      <c r="I3" s="104"/>
    </row>
    <row r="4" spans="1:9" ht="12.75" customHeight="1" x14ac:dyDescent="0.2">
      <c r="A4" s="69"/>
      <c r="B4" s="69"/>
      <c r="C4" s="69"/>
      <c r="D4" s="70"/>
      <c r="E4" s="69"/>
      <c r="F4" s="69"/>
      <c r="G4" s="69"/>
      <c r="H4" s="69"/>
      <c r="I4" s="69"/>
    </row>
    <row r="5" spans="1:9" ht="12.75" customHeight="1" x14ac:dyDescent="0.2">
      <c r="A5" s="69"/>
      <c r="B5" s="105" t="s">
        <v>2</v>
      </c>
      <c r="C5" s="106"/>
      <c r="D5" s="106"/>
      <c r="E5" s="100"/>
      <c r="F5" s="69"/>
      <c r="G5" s="69"/>
      <c r="H5" s="69"/>
      <c r="I5" s="69"/>
    </row>
    <row r="6" spans="1:9" s="38" customFormat="1" ht="12.75" customHeight="1" x14ac:dyDescent="0.2">
      <c r="A6" s="69"/>
      <c r="B6" s="101" t="s">
        <v>192</v>
      </c>
      <c r="C6" s="161"/>
      <c r="D6" s="162"/>
      <c r="E6" s="100"/>
      <c r="F6" s="69"/>
      <c r="G6" s="69"/>
      <c r="H6" s="69"/>
      <c r="I6" s="69"/>
    </row>
    <row r="7" spans="1:9" s="38" customFormat="1" ht="12.75" customHeight="1" x14ac:dyDescent="0.2">
      <c r="A7" s="69"/>
      <c r="B7" s="101" t="s">
        <v>189</v>
      </c>
      <c r="C7" s="102" t="s">
        <v>191</v>
      </c>
      <c r="D7" s="91"/>
      <c r="E7" s="100"/>
      <c r="F7" s="69"/>
      <c r="G7" s="69"/>
      <c r="H7" s="69"/>
      <c r="I7" s="69"/>
    </row>
    <row r="8" spans="1:9" ht="14.65" customHeight="1" x14ac:dyDescent="0.2">
      <c r="A8" s="69"/>
      <c r="B8" s="69" t="s">
        <v>3</v>
      </c>
      <c r="C8" s="80" t="s">
        <v>3</v>
      </c>
      <c r="D8" s="62"/>
      <c r="E8" s="69"/>
      <c r="F8" s="105" t="s">
        <v>4</v>
      </c>
      <c r="G8" s="105"/>
      <c r="H8" s="69"/>
      <c r="I8" s="69"/>
    </row>
    <row r="9" spans="1:9" ht="14.65" customHeight="1" x14ac:dyDescent="0.2">
      <c r="A9" s="69"/>
      <c r="B9" s="69" t="s">
        <v>152</v>
      </c>
      <c r="C9" s="80" t="s">
        <v>162</v>
      </c>
      <c r="D9" s="62"/>
      <c r="E9" s="69"/>
      <c r="F9" s="92" t="s">
        <v>5</v>
      </c>
      <c r="G9" s="2"/>
      <c r="H9" s="69"/>
      <c r="I9" s="69"/>
    </row>
    <row r="10" spans="1:9" ht="14.65" customHeight="1" x14ac:dyDescent="0.2">
      <c r="A10" s="69"/>
      <c r="B10" s="69" t="s">
        <v>153</v>
      </c>
      <c r="C10" s="80" t="s">
        <v>161</v>
      </c>
      <c r="D10" s="62"/>
      <c r="E10" s="69"/>
      <c r="F10" s="92" t="s">
        <v>6</v>
      </c>
      <c r="G10" s="2"/>
      <c r="H10" s="69"/>
      <c r="I10" s="69"/>
    </row>
    <row r="11" spans="1:9" ht="14.65" customHeight="1" x14ac:dyDescent="0.2">
      <c r="A11" s="69"/>
      <c r="B11" s="69" t="s">
        <v>154</v>
      </c>
      <c r="C11" s="80" t="s">
        <v>7</v>
      </c>
      <c r="D11" s="62"/>
      <c r="E11" s="69"/>
      <c r="F11" s="85"/>
      <c r="G11" s="99"/>
      <c r="H11" s="69"/>
      <c r="I11" s="69"/>
    </row>
    <row r="12" spans="1:9" ht="14.65" customHeight="1" x14ac:dyDescent="0.2">
      <c r="A12" s="69"/>
      <c r="B12" s="69" t="s">
        <v>8</v>
      </c>
      <c r="C12" s="80" t="s">
        <v>9</v>
      </c>
      <c r="D12" s="63"/>
      <c r="E12" s="69"/>
      <c r="F12" s="92" t="s">
        <v>10</v>
      </c>
      <c r="G12" s="3"/>
      <c r="H12" s="69"/>
      <c r="I12" s="69"/>
    </row>
    <row r="13" spans="1:9" ht="14.65" customHeight="1" x14ac:dyDescent="0.2">
      <c r="A13" s="69"/>
      <c r="B13" s="69"/>
      <c r="C13" s="83"/>
      <c r="D13" s="98"/>
      <c r="E13" s="69"/>
      <c r="F13" s="92" t="s">
        <v>11</v>
      </c>
      <c r="G13" s="4" t="s">
        <v>12</v>
      </c>
      <c r="H13" s="69"/>
      <c r="I13" s="69"/>
    </row>
    <row r="14" spans="1:9" ht="29.25" customHeight="1" x14ac:dyDescent="0.2">
      <c r="A14" s="69"/>
      <c r="B14" s="97" t="s">
        <v>187</v>
      </c>
      <c r="C14" s="87" t="s">
        <v>13</v>
      </c>
      <c r="D14" s="60" t="e">
        <f>I24</f>
        <v>#DIV/0!</v>
      </c>
      <c r="E14" s="69"/>
      <c r="F14" s="92" t="s">
        <v>14</v>
      </c>
      <c r="G14" s="5">
        <f>IF(G13="ES",0.702,IF(G13="GO",0.84,))</f>
        <v>0.84</v>
      </c>
      <c r="H14" s="69"/>
      <c r="I14" s="69"/>
    </row>
    <row r="15" spans="1:9" ht="14.65" customHeight="1" x14ac:dyDescent="0.2">
      <c r="A15" s="69"/>
      <c r="B15" s="95" t="s">
        <v>185</v>
      </c>
      <c r="C15" s="80" t="s">
        <v>163</v>
      </c>
      <c r="D15" s="96" t="e">
        <f>G24</f>
        <v>#DIV/0!</v>
      </c>
      <c r="E15" s="69"/>
      <c r="F15" s="92" t="s">
        <v>15</v>
      </c>
      <c r="G15" s="7"/>
      <c r="H15" s="69"/>
      <c r="I15" s="69"/>
    </row>
    <row r="16" spans="1:9" ht="14.65" customHeight="1" x14ac:dyDescent="0.2">
      <c r="A16" s="69"/>
      <c r="B16" s="95" t="s">
        <v>186</v>
      </c>
      <c r="C16" s="80" t="s">
        <v>164</v>
      </c>
      <c r="D16" s="96" t="e">
        <f>H24</f>
        <v>#DIV/0!</v>
      </c>
      <c r="E16" s="69"/>
      <c r="F16" s="92" t="s">
        <v>16</v>
      </c>
      <c r="G16" s="8"/>
      <c r="H16" s="69"/>
      <c r="I16" s="69"/>
    </row>
    <row r="17" spans="1:9" ht="14.65" customHeight="1" x14ac:dyDescent="0.2">
      <c r="A17" s="69"/>
      <c r="B17" s="107"/>
      <c r="C17" s="107"/>
      <c r="D17" s="107"/>
      <c r="E17" s="69"/>
      <c r="F17" s="92" t="s">
        <v>17</v>
      </c>
      <c r="G17" s="3"/>
      <c r="H17" s="69"/>
      <c r="I17" s="69"/>
    </row>
    <row r="18" spans="1:9" ht="14.65" customHeight="1" x14ac:dyDescent="0.2">
      <c r="A18" s="69"/>
      <c r="B18" s="108" t="s">
        <v>18</v>
      </c>
      <c r="C18" s="108"/>
      <c r="D18" s="108"/>
      <c r="E18" s="69"/>
      <c r="F18" s="92" t="s">
        <v>19</v>
      </c>
      <c r="G18" s="5">
        <v>1.0900000000000001</v>
      </c>
      <c r="H18" s="69"/>
      <c r="I18" s="69"/>
    </row>
    <row r="19" spans="1:9" ht="14.65" customHeight="1" x14ac:dyDescent="0.2">
      <c r="A19" s="69"/>
      <c r="B19" s="69" t="s">
        <v>20</v>
      </c>
      <c r="C19" s="80" t="s">
        <v>21</v>
      </c>
      <c r="D19" s="64"/>
      <c r="E19" s="69"/>
      <c r="F19" s="92" t="s">
        <v>22</v>
      </c>
      <c r="G19" s="7"/>
      <c r="H19" s="69"/>
      <c r="I19" s="69"/>
    </row>
    <row r="20" spans="1:9" ht="14.65" customHeight="1" x14ac:dyDescent="0.2">
      <c r="A20" s="69"/>
      <c r="B20" s="69" t="s">
        <v>23</v>
      </c>
      <c r="C20" s="80" t="s">
        <v>24</v>
      </c>
      <c r="D20" s="64"/>
      <c r="E20" s="69"/>
      <c r="F20" s="92" t="s">
        <v>25</v>
      </c>
      <c r="G20" s="8"/>
      <c r="H20" s="69"/>
      <c r="I20" s="69"/>
    </row>
    <row r="21" spans="1:9" ht="14.65" customHeight="1" x14ac:dyDescent="0.2">
      <c r="A21" s="69"/>
      <c r="B21" s="69" t="s">
        <v>26</v>
      </c>
      <c r="C21" s="80" t="s">
        <v>27</v>
      </c>
      <c r="D21" s="64"/>
      <c r="E21" s="69"/>
      <c r="F21" s="85"/>
      <c r="G21" s="94" t="s">
        <v>28</v>
      </c>
      <c r="H21" s="94" t="s">
        <v>29</v>
      </c>
      <c r="I21" s="94" t="s">
        <v>30</v>
      </c>
    </row>
    <row r="22" spans="1:9" ht="14.65" customHeight="1" x14ac:dyDescent="0.2">
      <c r="A22" s="69"/>
      <c r="B22" s="69" t="s">
        <v>155</v>
      </c>
      <c r="C22" s="80" t="s">
        <v>31</v>
      </c>
      <c r="D22" s="63"/>
      <c r="E22" s="69"/>
      <c r="F22" s="92" t="s">
        <v>32</v>
      </c>
      <c r="G22" s="93" t="e">
        <f>I22*(D12-G15)/D12</f>
        <v>#DIV/0!</v>
      </c>
      <c r="H22" s="93" t="e">
        <f>I22-G22</f>
        <v>#DIV/0!</v>
      </c>
      <c r="I22" s="93">
        <f>(0.9-G16)*G14*G12</f>
        <v>0</v>
      </c>
    </row>
    <row r="23" spans="1:9" ht="14.65" customHeight="1" x14ac:dyDescent="0.2">
      <c r="A23" s="69"/>
      <c r="B23" s="69" t="s">
        <v>156</v>
      </c>
      <c r="C23" s="80" t="s">
        <v>33</v>
      </c>
      <c r="D23" s="63"/>
      <c r="E23" s="69"/>
      <c r="F23" s="92" t="s">
        <v>34</v>
      </c>
      <c r="G23" s="93" t="e">
        <f>I23*(D12-G19)/D12</f>
        <v>#DIV/0!</v>
      </c>
      <c r="H23" s="93" t="e">
        <f>I23-G23</f>
        <v>#DIV/0!</v>
      </c>
      <c r="I23" s="93">
        <f>(1-G20)*G18*G17</f>
        <v>0</v>
      </c>
    </row>
    <row r="24" spans="1:9" ht="14.65" customHeight="1" x14ac:dyDescent="0.2">
      <c r="A24" s="69"/>
      <c r="B24" s="69" t="s">
        <v>157</v>
      </c>
      <c r="C24" s="80" t="s">
        <v>35</v>
      </c>
      <c r="D24" s="63"/>
      <c r="E24" s="69"/>
      <c r="F24" s="92" t="s">
        <v>36</v>
      </c>
      <c r="G24" s="93" t="e">
        <f>G9+G22+G23</f>
        <v>#DIV/0!</v>
      </c>
      <c r="H24" s="93" t="e">
        <f>G10+H22+H23</f>
        <v>#DIV/0!</v>
      </c>
      <c r="I24" s="93" t="e">
        <f>H24+G24</f>
        <v>#DIV/0!</v>
      </c>
    </row>
    <row r="25" spans="1:9" ht="14.65" customHeight="1" x14ac:dyDescent="0.2">
      <c r="A25" s="69"/>
      <c r="B25" s="69"/>
      <c r="C25" s="69"/>
      <c r="D25" s="70"/>
      <c r="E25" s="69"/>
      <c r="F25" s="69"/>
      <c r="G25" s="69"/>
      <c r="H25" s="69"/>
      <c r="I25" s="69"/>
    </row>
    <row r="26" spans="1:9" ht="14.65" customHeight="1" x14ac:dyDescent="0.2">
      <c r="A26" s="69"/>
      <c r="B26" s="108" t="s">
        <v>37</v>
      </c>
      <c r="C26" s="108"/>
      <c r="D26" s="108"/>
      <c r="E26" s="69"/>
      <c r="F26" s="91"/>
      <c r="G26" s="69"/>
      <c r="H26" s="69"/>
      <c r="I26" s="69"/>
    </row>
    <row r="27" spans="1:9" ht="26.45" customHeight="1" x14ac:dyDescent="0.2">
      <c r="A27" s="69"/>
      <c r="B27" s="90" t="s">
        <v>158</v>
      </c>
      <c r="C27" s="87" t="s">
        <v>38</v>
      </c>
      <c r="D27" s="63"/>
      <c r="E27" s="69"/>
      <c r="F27" s="69"/>
      <c r="G27" s="69"/>
      <c r="H27" s="69"/>
      <c r="I27" s="69"/>
    </row>
    <row r="28" spans="1:9" ht="24.95" customHeight="1" x14ac:dyDescent="0.2">
      <c r="A28" s="69"/>
      <c r="B28" s="90" t="s">
        <v>159</v>
      </c>
      <c r="C28" s="87" t="s">
        <v>39</v>
      </c>
      <c r="D28" s="63"/>
      <c r="E28" s="69"/>
      <c r="F28" s="88" t="s">
        <v>188</v>
      </c>
      <c r="G28" s="89">
        <v>1000</v>
      </c>
      <c r="H28" s="69"/>
      <c r="I28" s="69"/>
    </row>
    <row r="29" spans="1:9" ht="14.65" customHeight="1" x14ac:dyDescent="0.2">
      <c r="A29" s="69"/>
      <c r="B29" s="86" t="s">
        <v>100</v>
      </c>
      <c r="C29" s="87" t="s">
        <v>40</v>
      </c>
      <c r="D29" s="62"/>
      <c r="E29" s="69"/>
      <c r="F29" s="69"/>
      <c r="G29" s="82"/>
      <c r="H29" s="82"/>
      <c r="I29" s="85"/>
    </row>
    <row r="30" spans="1:9" ht="14.65" customHeight="1" x14ac:dyDescent="0.2">
      <c r="A30" s="69"/>
      <c r="B30" s="69"/>
      <c r="C30" s="83"/>
      <c r="D30" s="84"/>
      <c r="E30" s="69"/>
      <c r="F30" s="81"/>
      <c r="G30" s="69"/>
      <c r="H30" s="82"/>
      <c r="I30" s="85"/>
    </row>
    <row r="31" spans="1:9" ht="14.65" customHeight="1" x14ac:dyDescent="0.2">
      <c r="A31" s="69"/>
      <c r="B31" s="108" t="s">
        <v>41</v>
      </c>
      <c r="C31" s="108"/>
      <c r="D31" s="108"/>
      <c r="E31" s="69"/>
      <c r="F31" s="69"/>
      <c r="G31" s="69"/>
      <c r="H31" s="69"/>
      <c r="I31" s="69"/>
    </row>
    <row r="32" spans="1:9" ht="14.65" customHeight="1" x14ac:dyDescent="0.2">
      <c r="A32" s="69"/>
      <c r="B32" s="109" t="s">
        <v>42</v>
      </c>
      <c r="C32" s="109"/>
      <c r="D32" s="65"/>
      <c r="E32" s="69"/>
      <c r="F32" s="69"/>
      <c r="G32" s="82"/>
      <c r="H32" s="69"/>
      <c r="I32" s="69"/>
    </row>
    <row r="33" spans="1:10" ht="14.65" customHeight="1" x14ac:dyDescent="0.2">
      <c r="A33" s="69"/>
      <c r="B33" s="69" t="s">
        <v>43</v>
      </c>
      <c r="C33" s="80" t="s">
        <v>44</v>
      </c>
      <c r="D33" s="63"/>
      <c r="E33" s="69"/>
      <c r="F33" s="81"/>
      <c r="G33" s="69"/>
      <c r="H33" s="69"/>
      <c r="I33" s="69"/>
    </row>
    <row r="34" spans="1:10" ht="14.65" customHeight="1" x14ac:dyDescent="0.2">
      <c r="A34" s="69"/>
      <c r="B34" s="69" t="s">
        <v>160</v>
      </c>
      <c r="C34" s="80" t="s">
        <v>45</v>
      </c>
      <c r="D34" s="63"/>
      <c r="E34" s="69"/>
      <c r="F34" s="69"/>
      <c r="G34" s="69"/>
      <c r="H34" s="69"/>
      <c r="I34" s="69"/>
    </row>
    <row r="35" spans="1:10" ht="12.75" customHeight="1" x14ac:dyDescent="0.2">
      <c r="A35" s="69"/>
      <c r="B35" s="69"/>
      <c r="C35" s="69"/>
      <c r="D35" s="70"/>
      <c r="E35" s="69"/>
      <c r="F35" s="69"/>
      <c r="G35" s="69"/>
      <c r="H35" s="69"/>
      <c r="I35" s="69"/>
    </row>
    <row r="36" spans="1:10" ht="23.25" customHeight="1" x14ac:dyDescent="0.2">
      <c r="A36" s="69"/>
      <c r="B36" s="103" t="s">
        <v>46</v>
      </c>
      <c r="C36" s="103"/>
      <c r="D36" s="103"/>
      <c r="E36" s="103"/>
      <c r="F36" s="103"/>
      <c r="G36" s="103"/>
      <c r="H36" s="103"/>
      <c r="I36" s="103"/>
    </row>
    <row r="37" spans="1:10" ht="12.75" customHeight="1" x14ac:dyDescent="0.2">
      <c r="A37" s="69"/>
      <c r="B37" s="69"/>
      <c r="C37" s="69"/>
      <c r="D37" s="70"/>
      <c r="E37" s="69"/>
      <c r="F37" s="69"/>
      <c r="G37" s="69"/>
      <c r="H37" s="69"/>
      <c r="I37" s="69"/>
    </row>
    <row r="38" spans="1:10" ht="12.75" customHeight="1" x14ac:dyDescent="0.2">
      <c r="A38" s="69"/>
      <c r="B38" s="71" t="s">
        <v>47</v>
      </c>
      <c r="C38" s="72" t="str">
        <f>IF(D29=0,"P",IF(D32&gt;0,"PR","R"))</f>
        <v>P</v>
      </c>
      <c r="D38" s="70"/>
      <c r="E38" s="69"/>
      <c r="F38" s="69"/>
      <c r="G38" s="69"/>
      <c r="H38" s="69"/>
      <c r="I38" s="69"/>
    </row>
    <row r="39" spans="1:10" ht="12.75" customHeight="1" x14ac:dyDescent="0.2">
      <c r="A39" s="69"/>
      <c r="B39" s="73"/>
      <c r="C39" s="69"/>
      <c r="D39" s="70"/>
      <c r="E39" s="69"/>
      <c r="F39" s="69"/>
      <c r="G39" s="69"/>
      <c r="H39" s="69"/>
      <c r="I39" s="69"/>
    </row>
    <row r="40" spans="1:10" ht="12.75" customHeight="1" x14ac:dyDescent="0.2">
      <c r="A40" s="69"/>
      <c r="B40" s="69"/>
      <c r="C40" s="111"/>
      <c r="D40" s="111"/>
      <c r="E40" s="111"/>
      <c r="F40" s="69"/>
      <c r="G40" s="69"/>
      <c r="H40" s="69"/>
      <c r="I40" s="69"/>
      <c r="J40" s="38"/>
    </row>
    <row r="41" spans="1:10" ht="12.75" customHeight="1" x14ac:dyDescent="0.2">
      <c r="A41" s="69"/>
      <c r="B41" s="71" t="s">
        <v>178</v>
      </c>
      <c r="C41" s="110" t="e">
        <f>IF(C38="R",0,CALCULS!F49)</f>
        <v>#DIV/0!</v>
      </c>
      <c r="D41" s="110"/>
      <c r="E41" s="110"/>
      <c r="F41" s="69"/>
      <c r="G41" s="69"/>
      <c r="H41" s="69"/>
      <c r="I41" s="69"/>
      <c r="J41" s="38"/>
    </row>
    <row r="42" spans="1:10" ht="12.75" customHeight="1" x14ac:dyDescent="0.2">
      <c r="A42" s="69"/>
      <c r="B42" s="71" t="s">
        <v>179</v>
      </c>
      <c r="C42" s="110" t="str">
        <f>IF(C38="P","néant",CALCULS!F30)</f>
        <v>néant</v>
      </c>
      <c r="D42" s="110"/>
      <c r="E42" s="110"/>
      <c r="F42" s="69"/>
      <c r="G42" s="69"/>
      <c r="H42" s="69"/>
      <c r="I42" s="69"/>
      <c r="J42" s="38"/>
    </row>
    <row r="43" spans="1:10" ht="12.75" customHeight="1" x14ac:dyDescent="0.2">
      <c r="A43" s="69"/>
      <c r="B43" s="74"/>
      <c r="C43" s="75" t="s">
        <v>49</v>
      </c>
      <c r="D43" s="76" t="s">
        <v>50</v>
      </c>
      <c r="E43" s="77" t="s">
        <v>51</v>
      </c>
      <c r="F43" s="69"/>
      <c r="G43" s="69"/>
      <c r="H43" s="69"/>
      <c r="I43" s="69"/>
      <c r="J43" s="38"/>
    </row>
    <row r="44" spans="1:10" ht="12.75" customHeight="1" x14ac:dyDescent="0.2">
      <c r="A44" s="69"/>
      <c r="B44" s="71" t="s">
        <v>180</v>
      </c>
      <c r="C44" s="78" t="str">
        <f>IF($C$38="P","néant",CALCULS!F40)</f>
        <v>néant</v>
      </c>
      <c r="D44" s="79" t="str">
        <f>IF($C38="P","néant",IF($D$32=0,"S/O",CALCULS!H40))</f>
        <v>néant</v>
      </c>
      <c r="E44" s="78" t="str">
        <f>IF($C38="P","néant",IF($D$32&lt;2,"S/O",CALCULS!J40))</f>
        <v>néant</v>
      </c>
      <c r="F44" s="69"/>
      <c r="G44" s="69"/>
      <c r="H44" s="69"/>
      <c r="I44" s="69"/>
      <c r="J44" s="38"/>
    </row>
    <row r="45" spans="1:10" ht="12.75" customHeight="1" x14ac:dyDescent="0.2">
      <c r="A45" s="69"/>
      <c r="B45" s="71" t="s">
        <v>181</v>
      </c>
      <c r="C45" s="78" t="str">
        <f>IF($C$38="P","néant",CALCULS!F46)</f>
        <v>néant</v>
      </c>
      <c r="E45" s="38"/>
      <c r="F45" s="69"/>
      <c r="G45" s="69"/>
      <c r="H45" s="69"/>
      <c r="I45" s="69"/>
      <c r="J45" s="38"/>
    </row>
    <row r="46" spans="1:10" ht="12.75" customHeight="1" x14ac:dyDescent="0.2">
      <c r="F46" s="38"/>
      <c r="G46" s="38"/>
      <c r="H46" s="38"/>
      <c r="I46" s="38"/>
      <c r="J46" s="38"/>
    </row>
    <row r="47" spans="1:10" hidden="1" x14ac:dyDescent="0.2">
      <c r="F47" s="38"/>
      <c r="G47" s="38"/>
      <c r="H47" s="38"/>
      <c r="I47" s="38"/>
      <c r="J47" s="38"/>
    </row>
    <row r="48" spans="1:10" hidden="1" x14ac:dyDescent="0.2">
      <c r="F48" s="38"/>
      <c r="G48" s="38"/>
      <c r="H48" s="38"/>
      <c r="I48" s="38"/>
      <c r="J48" s="38"/>
    </row>
    <row r="49" spans="6:10" hidden="1" x14ac:dyDescent="0.2">
      <c r="F49" s="38"/>
      <c r="G49" s="38"/>
      <c r="H49" s="38"/>
      <c r="I49" s="38"/>
      <c r="J49" s="38"/>
    </row>
    <row r="1048529" x14ac:dyDescent="0.2"/>
    <row r="1048530" x14ac:dyDescent="0.2"/>
    <row r="1048537" ht="12.75" hidden="1" customHeight="1" x14ac:dyDescent="0.2"/>
    <row r="1048538" ht="12.75" hidden="1" customHeight="1" x14ac:dyDescent="0.2"/>
    <row r="1048539" ht="12.75" hidden="1" customHeight="1" x14ac:dyDescent="0.2"/>
    <row r="1048540" ht="12.75" hidden="1" customHeight="1" x14ac:dyDescent="0.2"/>
    <row r="1048541" ht="12.75" hidden="1" customHeight="1" x14ac:dyDescent="0.2"/>
    <row r="1048542" ht="12.75" hidden="1" customHeight="1" x14ac:dyDescent="0.2"/>
    <row r="1048543" ht="12.75" hidden="1" customHeight="1" x14ac:dyDescent="0.2"/>
    <row r="1048544" ht="12.75" hidden="1" customHeight="1" x14ac:dyDescent="0.2"/>
    <row r="1048545" ht="12.75" hidden="1" customHeight="1" x14ac:dyDescent="0.2"/>
    <row r="1048546" ht="12.75" hidden="1" customHeight="1" x14ac:dyDescent="0.2"/>
    <row r="1048547" ht="12.75" hidden="1" customHeight="1" x14ac:dyDescent="0.2"/>
    <row r="1048548" ht="12.75" hidden="1" customHeight="1" x14ac:dyDescent="0.2"/>
    <row r="1048549" ht="12.75" hidden="1" customHeight="1" x14ac:dyDescent="0.2"/>
    <row r="1048550" ht="12.75" hidden="1" customHeight="1" x14ac:dyDescent="0.2"/>
    <row r="1048551" ht="12.75" hidden="1" customHeight="1" x14ac:dyDescent="0.2"/>
    <row r="1048552" ht="12.75" hidden="1" customHeight="1" x14ac:dyDescent="0.2"/>
    <row r="1048553" ht="12.75" hidden="1" customHeight="1" x14ac:dyDescent="0.2"/>
    <row r="1048554" ht="12.75" hidden="1" customHeight="1" x14ac:dyDescent="0.2"/>
    <row r="1048555" ht="12.75" hidden="1" customHeight="1" x14ac:dyDescent="0.2"/>
    <row r="1048556" ht="12.75" hidden="1" customHeight="1" x14ac:dyDescent="0.2"/>
    <row r="1048557" ht="12.75" hidden="1" customHeight="1" x14ac:dyDescent="0.2"/>
    <row r="1048558" ht="12.75" hidden="1" customHeight="1" x14ac:dyDescent="0.2"/>
    <row r="1048559" ht="12.75" hidden="1" customHeight="1" x14ac:dyDescent="0.2"/>
    <row r="1048560" ht="12.75" hidden="1" customHeight="1" x14ac:dyDescent="0.2"/>
    <row r="1048561" ht="12.75" hidden="1" customHeight="1" x14ac:dyDescent="0.2"/>
    <row r="1048562" ht="12.75" hidden="1" customHeight="1" x14ac:dyDescent="0.2"/>
    <row r="1048563" ht="12.75" hidden="1" customHeight="1" x14ac:dyDescent="0.2"/>
    <row r="1048564" ht="12.75" hidden="1" customHeight="1" x14ac:dyDescent="0.2"/>
    <row r="1048565" ht="12.75" hidden="1" customHeight="1" x14ac:dyDescent="0.2"/>
    <row r="1048566" ht="12.75" hidden="1" customHeight="1" x14ac:dyDescent="0.2"/>
    <row r="1048567" ht="12.75" hidden="1" customHeight="1" x14ac:dyDescent="0.2"/>
    <row r="1048568" ht="12.75" hidden="1" customHeight="1" x14ac:dyDescent="0.2"/>
    <row r="1048569" ht="12.75" hidden="1" customHeight="1" x14ac:dyDescent="0.2"/>
    <row r="1048570" ht="12.75" hidden="1" customHeight="1" x14ac:dyDescent="0.2"/>
    <row r="1048571" ht="12.75" hidden="1" customHeight="1" x14ac:dyDescent="0.2"/>
    <row r="1048572" ht="12.75" hidden="1" customHeight="1" x14ac:dyDescent="0.2"/>
    <row r="1048573" ht="12.75" hidden="1" customHeight="1" x14ac:dyDescent="0.2"/>
    <row r="1048574" ht="12.75" hidden="1" customHeight="1" x14ac:dyDescent="0.2"/>
    <row r="1048575" ht="12.75" hidden="1" customHeight="1" x14ac:dyDescent="0.2"/>
    <row r="1048576" ht="12.75" hidden="1" customHeight="1" x14ac:dyDescent="0.2"/>
  </sheetData>
  <sheetProtection algorithmName="SHA-512" hashValue="Yk8TCjURZHm+cK2OWNtWcYcTm/9GpZ/vi3N+qP+cqXDJvM6ym4Rtvt5SClrrE+1B4kVWj27r8hchoSnIfxQvNA==" saltValue="gPmY0RDSLk19T9WrBq1JVQ==" spinCount="100000" sheet="1" objects="1" scenarios="1"/>
  <mergeCells count="14">
    <mergeCell ref="B18:D18"/>
    <mergeCell ref="B26:D26"/>
    <mergeCell ref="B31:D31"/>
    <mergeCell ref="B32:C32"/>
    <mergeCell ref="C42:E42"/>
    <mergeCell ref="B36:I36"/>
    <mergeCell ref="C40:E40"/>
    <mergeCell ref="C41:E41"/>
    <mergeCell ref="B1:I1"/>
    <mergeCell ref="B3:I3"/>
    <mergeCell ref="B5:D5"/>
    <mergeCell ref="F8:G8"/>
    <mergeCell ref="B17:D17"/>
    <mergeCell ref="C6:D6"/>
  </mergeCells>
  <conditionalFormatting sqref="C44:E44">
    <cfRule type="cellIs" dxfId="3" priority="5" operator="lessThan">
      <formula>$G$30</formula>
    </cfRule>
  </conditionalFormatting>
  <dataValidations count="3">
    <dataValidation type="list" operator="equal" allowBlank="1" showErrorMessage="1" sqref="C5" xr:uid="{00000000-0002-0000-0000-000000000000}">
      <formula1>"0,1,2"</formula1>
      <formula2>0</formula2>
    </dataValidation>
    <dataValidation type="list" operator="equal" allowBlank="1" showErrorMessage="1" sqref="G13" xr:uid="{00000000-0002-0000-0000-000001000000}">
      <formula1>"GO,ES"</formula1>
      <formula2>0</formula2>
    </dataValidation>
    <dataValidation type="list" operator="equal" allowBlank="1" showErrorMessage="1" sqref="C7" xr:uid="{786D08AC-9579-45FB-BBA7-BFEA30AFB645}">
      <formula1>"N1,N2,N3"</formula1>
    </dataValidation>
  </dataValidations>
  <pageMargins left="0.78749999999999998" right="0.78749999999999998" top="0.78749999999999998" bottom="0.78749999999999998" header="0.511811023622047" footer="0.511811023622047"/>
  <pageSetup paperSize="9"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zoomScale="90" zoomScaleNormal="90" workbookViewId="0"/>
  </sheetViews>
  <sheetFormatPr baseColWidth="10" defaultColWidth="11" defaultRowHeight="12.75" x14ac:dyDescent="0.2"/>
  <sheetData>
    <row r="1" spans="1:1" ht="12.75" customHeight="1" x14ac:dyDescent="0.2">
      <c r="A1" t="e">
        <f>NA()</f>
        <v>#N/A</v>
      </c>
    </row>
    <row r="2" spans="1:1" ht="12.75" customHeight="1" x14ac:dyDescent="0.2">
      <c r="A2" t="e">
        <f>NA()</f>
        <v>#N/A</v>
      </c>
    </row>
    <row r="3" spans="1:1" ht="12.75" customHeight="1" x14ac:dyDescent="0.2">
      <c r="A3" t="e">
        <f>NA()</f>
        <v>#N/A</v>
      </c>
    </row>
    <row r="4" spans="1:1" ht="12.75" customHeight="1" x14ac:dyDescent="0.2">
      <c r="A4" t="e">
        <f>NA()</f>
        <v>#N/A</v>
      </c>
    </row>
    <row r="5" spans="1:1" ht="12.75" customHeight="1" x14ac:dyDescent="0.2">
      <c r="A5" t="b">
        <f>IF(ISERROR(A3),TRUE())</f>
        <v>1</v>
      </c>
    </row>
    <row r="6" spans="1:1" ht="12.75" customHeight="1" x14ac:dyDescent="0.2">
      <c r="A6" t="e">
        <f>NA()</f>
        <v>#N/A</v>
      </c>
    </row>
    <row r="7" spans="1:1" ht="12.75" customHeight="1" x14ac:dyDescent="0.2">
      <c r="A7" t="e">
        <f>NA()</f>
        <v>#N/A</v>
      </c>
    </row>
    <row r="8" spans="1:1" ht="12.75" customHeight="1" x14ac:dyDescent="0.2">
      <c r="A8" t="e">
        <f>NA()</f>
        <v>#N/A</v>
      </c>
    </row>
    <row r="9" spans="1:1" ht="12.75" customHeight="1" x14ac:dyDescent="0.2">
      <c r="A9" t="e">
        <f>NA()</f>
        <v>#N/A</v>
      </c>
    </row>
    <row r="10" spans="1:1" ht="12.75" customHeight="1" x14ac:dyDescent="0.2">
      <c r="A10" t="e">
        <f>NA()</f>
        <v>#N/A</v>
      </c>
    </row>
    <row r="11" spans="1:1" ht="12.75" customHeight="1" x14ac:dyDescent="0.2">
      <c r="A11" t="e">
        <f>NA()</f>
        <v>#N/A</v>
      </c>
    </row>
  </sheetData>
  <pageMargins left="0.74791666666666701" right="0.74791666666666701" top="0.98402777777777795" bottom="0.9840277777777779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9"/>
  <sheetViews>
    <sheetView topLeftCell="AMK10" zoomScale="90" zoomScaleNormal="90" workbookViewId="0"/>
  </sheetViews>
  <sheetFormatPr baseColWidth="10" defaultColWidth="1" defaultRowHeight="12.75" x14ac:dyDescent="0.2"/>
  <cols>
    <col min="1" max="1024" width="1" hidden="1"/>
  </cols>
  <sheetData>
    <row r="1" spans="1:23" ht="12.75" hidden="1" customHeight="1" x14ac:dyDescent="0.2">
      <c r="A1" t="s">
        <v>52</v>
      </c>
    </row>
    <row r="2" spans="1:23" ht="12.75" hidden="1" customHeight="1" x14ac:dyDescent="0.2">
      <c r="A2" t="s">
        <v>53</v>
      </c>
      <c r="B2" t="s">
        <v>54</v>
      </c>
    </row>
    <row r="3" spans="1:23" ht="12.75" hidden="1" customHeight="1" x14ac:dyDescent="0.2">
      <c r="A3" t="s">
        <v>55</v>
      </c>
      <c r="B3" t="s">
        <v>56</v>
      </c>
    </row>
    <row r="4" spans="1:23" ht="12.75" hidden="1" customHeight="1" x14ac:dyDescent="0.2">
      <c r="A4" t="s">
        <v>57</v>
      </c>
    </row>
    <row r="5" spans="1:23" ht="12.75" hidden="1" customHeight="1" x14ac:dyDescent="0.2">
      <c r="A5" t="s">
        <v>58</v>
      </c>
      <c r="B5">
        <v>1</v>
      </c>
    </row>
    <row r="6" spans="1:23" ht="12.75" hidden="1" customHeight="1" x14ac:dyDescent="0.2">
      <c r="A6">
        <v>1</v>
      </c>
      <c r="B6" t="s">
        <v>59</v>
      </c>
      <c r="C6" t="s">
        <v>60</v>
      </c>
      <c r="D6" t="s">
        <v>61</v>
      </c>
      <c r="E6">
        <v>22</v>
      </c>
      <c r="G6">
        <v>-1801993472</v>
      </c>
    </row>
    <row r="7" spans="1:23" ht="12.75" hidden="1" customHeight="1" x14ac:dyDescent="0.2">
      <c r="A7" t="s">
        <v>62</v>
      </c>
      <c r="B7" t="s">
        <v>63</v>
      </c>
      <c r="C7" t="s">
        <v>64</v>
      </c>
      <c r="D7" t="s">
        <v>65</v>
      </c>
      <c r="E7" t="s">
        <v>66</v>
      </c>
      <c r="F7" t="s">
        <v>67</v>
      </c>
      <c r="G7" t="s">
        <v>68</v>
      </c>
      <c r="H7" t="s">
        <v>69</v>
      </c>
      <c r="I7" t="s">
        <v>70</v>
      </c>
      <c r="J7" t="s">
        <v>71</v>
      </c>
      <c r="K7" t="s">
        <v>72</v>
      </c>
      <c r="L7" t="s">
        <v>73</v>
      </c>
      <c r="M7" t="s">
        <v>74</v>
      </c>
      <c r="N7" t="s">
        <v>13</v>
      </c>
      <c r="O7" t="s">
        <v>75</v>
      </c>
      <c r="P7" t="s">
        <v>76</v>
      </c>
      <c r="Q7" t="s">
        <v>77</v>
      </c>
      <c r="R7" t="s">
        <v>78</v>
      </c>
      <c r="S7" t="s">
        <v>79</v>
      </c>
      <c r="T7" t="s">
        <v>80</v>
      </c>
      <c r="U7" t="s">
        <v>81</v>
      </c>
      <c r="V7" t="s">
        <v>82</v>
      </c>
      <c r="W7" t="s">
        <v>83</v>
      </c>
    </row>
    <row r="8" spans="1:23" ht="12.75" hidden="1" customHeight="1" x14ac:dyDescent="0.2">
      <c r="A8" t="s">
        <v>84</v>
      </c>
      <c r="B8" t="e">
        <f>#REF!</f>
        <v>#REF!</v>
      </c>
      <c r="C8" s="14" t="e">
        <f>#REF!</f>
        <v>#REF!</v>
      </c>
      <c r="D8" t="e">
        <f>#REF!</f>
        <v>#REF!</v>
      </c>
      <c r="E8" t="e">
        <f>#REF!</f>
        <v>#REF!</v>
      </c>
      <c r="F8" t="e">
        <f>#REF!</f>
        <v>#REF!</v>
      </c>
      <c r="G8" t="e">
        <f>#REF!</f>
        <v>#REF!</v>
      </c>
      <c r="H8" t="e">
        <f>#REF!</f>
        <v>#REF!</v>
      </c>
      <c r="I8" t="e">
        <f>#REF!</f>
        <v>#REF!</v>
      </c>
      <c r="J8" t="e">
        <f>#REF!</f>
        <v>#REF!</v>
      </c>
      <c r="K8" t="e">
        <f>#REF!</f>
        <v>#REF!</v>
      </c>
      <c r="L8" t="e">
        <f>#REF!</f>
        <v>#REF!</v>
      </c>
      <c r="M8" s="15" t="e">
        <f>#REF!</f>
        <v>#REF!</v>
      </c>
      <c r="N8" t="e">
        <f>#REF!</f>
        <v>#REF!</v>
      </c>
      <c r="O8" t="e">
        <f>#REF!</f>
        <v>#REF!</v>
      </c>
      <c r="P8" s="16" t="e">
        <f>#REF!</f>
        <v>#REF!</v>
      </c>
      <c r="Q8" s="16" t="e">
        <f>#REF!</f>
        <v>#REF!</v>
      </c>
      <c r="R8" s="17" t="e">
        <f>#REF!</f>
        <v>#REF!</v>
      </c>
      <c r="S8" t="e">
        <f>#REF!</f>
        <v>#REF!</v>
      </c>
      <c r="T8" t="e">
        <f>#REF!</f>
        <v>#REF!</v>
      </c>
      <c r="U8" s="14" t="e">
        <f>#REF!</f>
        <v>#REF!</v>
      </c>
      <c r="V8" t="e">
        <f>#REF!</f>
        <v>#REF!</v>
      </c>
      <c r="W8" t="e">
        <f>#REF!</f>
        <v>#REF!</v>
      </c>
    </row>
    <row r="9" spans="1:23" ht="12.75" hidden="1" customHeight="1" x14ac:dyDescent="0.2">
      <c r="A9" t="s">
        <v>57</v>
      </c>
    </row>
  </sheetData>
  <pageMargins left="0.74791666666666701" right="0.74791666666666701" top="0.98402777777777795" bottom="0.9840277777777779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J1048576"/>
  <sheetViews>
    <sheetView topLeftCell="A4" zoomScale="90" zoomScaleNormal="90" workbookViewId="0">
      <selection activeCell="A4" sqref="A4"/>
    </sheetView>
  </sheetViews>
  <sheetFormatPr baseColWidth="10" defaultColWidth="11" defaultRowHeight="12.75" zeroHeight="1" x14ac:dyDescent="0.2"/>
  <cols>
    <col min="2" max="2" width="54.140625" customWidth="1"/>
    <col min="3" max="3" width="40.5703125" customWidth="1"/>
    <col min="4" max="4" width="38.5703125" customWidth="1"/>
    <col min="5" max="5" width="15.7109375" customWidth="1"/>
    <col min="6" max="6" width="13.7109375" customWidth="1"/>
    <col min="7" max="7" width="16.42578125" customWidth="1"/>
    <col min="8" max="8" width="13.7109375" customWidth="1"/>
    <col min="9" max="9" width="17.28515625" customWidth="1"/>
    <col min="10" max="10" width="13.7109375" customWidth="1"/>
    <col min="11" max="11" width="15.42578125" customWidth="1"/>
    <col min="12" max="12" width="3.7109375" customWidth="1"/>
    <col min="13" max="1023" width="11" hidden="1"/>
    <col min="1024" max="1024" width="11.5703125" hidden="1" customWidth="1"/>
  </cols>
  <sheetData>
    <row r="1" spans="1:11" ht="12.75" customHeight="1" x14ac:dyDescent="0.2">
      <c r="A1" s="18" t="s">
        <v>85</v>
      </c>
      <c r="B1" s="18"/>
    </row>
    <row r="2" spans="1:11" ht="12.75" customHeight="1" x14ac:dyDescent="0.2">
      <c r="B2" s="67" t="s">
        <v>189</v>
      </c>
      <c r="D2" s="56" t="str">
        <f>SAISIE!C7</f>
        <v>N1</v>
      </c>
    </row>
    <row r="3" spans="1:11" ht="14.65" customHeight="1" x14ac:dyDescent="0.2">
      <c r="B3" s="68" t="s">
        <v>86</v>
      </c>
      <c r="D3" s="21">
        <f>SAISIE!D32</f>
        <v>0</v>
      </c>
    </row>
    <row r="4" spans="1:11" ht="14.65" customHeight="1" x14ac:dyDescent="0.2"/>
    <row r="5" spans="1:11" ht="14.65" customHeight="1" x14ac:dyDescent="0.2">
      <c r="B5" t="str">
        <f>SAISIE!B8</f>
        <v>PTAC</v>
      </c>
      <c r="D5" s="54" t="s">
        <v>3</v>
      </c>
      <c r="E5" s="22">
        <f>SAISIE!D8</f>
        <v>0</v>
      </c>
    </row>
    <row r="6" spans="1:11" ht="14.65" customHeight="1" x14ac:dyDescent="0.2">
      <c r="B6" t="str">
        <f>SAISIE!B9</f>
        <v>Poids maximal prévu par le constructeur sur le ou les essieux avant</v>
      </c>
      <c r="D6" s="54" t="s">
        <v>162</v>
      </c>
      <c r="E6" s="22">
        <f>SAISIE!D9</f>
        <v>0</v>
      </c>
    </row>
    <row r="7" spans="1:11" ht="14.65" customHeight="1" x14ac:dyDescent="0.2">
      <c r="B7" t="str">
        <f>SAISIE!B10</f>
        <v>Poids maximal prévu par le constructeur sur le ou les essieux arrière</v>
      </c>
      <c r="D7" s="54" t="s">
        <v>161</v>
      </c>
      <c r="E7" s="22">
        <f>SAISIE!D10</f>
        <v>0</v>
      </c>
      <c r="F7" s="132" t="s">
        <v>87</v>
      </c>
      <c r="G7" s="132"/>
      <c r="H7" s="132" t="s">
        <v>88</v>
      </c>
      <c r="I7" s="132"/>
      <c r="J7" s="132" t="s">
        <v>88</v>
      </c>
      <c r="K7" s="132"/>
    </row>
    <row r="8" spans="1:11" ht="14.65" customHeight="1" x14ac:dyDescent="0.2">
      <c r="B8" s="23" t="str">
        <f>SAISIE!B33</f>
        <v>Position du CdG du véhicule chargé / essieu AR</v>
      </c>
      <c r="D8" s="54" t="s">
        <v>44</v>
      </c>
      <c r="E8" s="24">
        <f>SAISIE!D33</f>
        <v>0</v>
      </c>
      <c r="F8" s="25"/>
      <c r="G8" s="26"/>
      <c r="H8" s="133" t="s">
        <v>89</v>
      </c>
      <c r="I8" s="133"/>
      <c r="J8" s="133" t="s">
        <v>90</v>
      </c>
      <c r="K8" s="133"/>
    </row>
    <row r="9" spans="1:11" ht="14.65" customHeight="1" x14ac:dyDescent="0.2">
      <c r="B9" s="23" t="str">
        <f>SAISIE!B34</f>
        <v>Position du CdG du 2nd véhicule chargé / essieu AR</v>
      </c>
      <c r="D9" s="54" t="s">
        <v>45</v>
      </c>
      <c r="E9" s="24">
        <f>SAISIE!D34</f>
        <v>0</v>
      </c>
      <c r="F9" s="20" t="s">
        <v>183</v>
      </c>
      <c r="G9" s="12" t="s">
        <v>184</v>
      </c>
      <c r="H9" s="20" t="s">
        <v>183</v>
      </c>
      <c r="I9" s="12" t="s">
        <v>184</v>
      </c>
      <c r="J9" s="20" t="s">
        <v>183</v>
      </c>
      <c r="K9" s="12" t="s">
        <v>184</v>
      </c>
    </row>
    <row r="10" spans="1:11" ht="12.75" customHeight="1" x14ac:dyDescent="0.2">
      <c r="B10" s="23" t="str">
        <f>SAISIE!B14</f>
        <v>Poids à vide en ordre de marche du véhicule de dépannage 
avec masse des équipements prévus à l’article 4 de l'arrêté et sans conducteur</v>
      </c>
      <c r="D10" s="54" t="s">
        <v>13</v>
      </c>
      <c r="E10" s="27" t="e">
        <f>SAISIE!D14</f>
        <v>#DIV/0!</v>
      </c>
      <c r="F10" s="55" t="e">
        <f>E10+75</f>
        <v>#DIV/0!</v>
      </c>
      <c r="G10" s="28" t="e">
        <f>E10+H20</f>
        <v>#DIV/0!</v>
      </c>
      <c r="H10" s="55" t="str">
        <f>IF(D3&gt;0,F10+SAISIE!G28,"")</f>
        <v/>
      </c>
      <c r="I10" s="28" t="str">
        <f>IF(D3&gt;0,E10+SAISIE!G28+H20,"")</f>
        <v/>
      </c>
      <c r="J10" s="56" t="str">
        <f>IF(D3&gt;1,H10+SAISIE!G28,"")</f>
        <v/>
      </c>
      <c r="K10" s="29" t="str">
        <f>IF(D3&gt;1,I10+SAISIE!G28,"")</f>
        <v/>
      </c>
    </row>
    <row r="11" spans="1:11" ht="14.65" customHeight="1" x14ac:dyDescent="0.2">
      <c r="B11" s="23" t="str">
        <f>SAISIE!B15</f>
        <v>Poids à vide en ordre de marche du véhicule de dépannage sur le ou les essieux avant</v>
      </c>
      <c r="D11" s="54" t="s">
        <v>163</v>
      </c>
      <c r="E11" s="27" t="e">
        <f>SAISIE!D15</f>
        <v>#DIV/0!</v>
      </c>
      <c r="F11" s="55" t="e">
        <f>E11+H22</f>
        <v>#DIV/0!</v>
      </c>
      <c r="G11" s="30" t="e">
        <f>E11+H26</f>
        <v>#DIV/0!</v>
      </c>
      <c r="H11" s="56" t="str">
        <f>IF(D3&gt;0,E11+H22+(SAISIE!G28*E8/E14),"")</f>
        <v/>
      </c>
      <c r="I11" s="30" t="str">
        <f>IF(D3&gt;0,H11+H26-H22,"")</f>
        <v/>
      </c>
      <c r="J11" s="56" t="str">
        <f>IF(D3=2,H11+(SAISIE!G28*E9/E14),"")</f>
        <v/>
      </c>
      <c r="K11" s="30" t="str">
        <f>IF(D3=2,J11+H26-H22,"")</f>
        <v/>
      </c>
    </row>
    <row r="12" spans="1:11" ht="14.65" customHeight="1" x14ac:dyDescent="0.2">
      <c r="B12" s="23" t="str">
        <f>SAISIE!B16</f>
        <v>Poids à vide en ordre de marche du véhicule de dépannage sur le ou les essieux arrière</v>
      </c>
      <c r="D12" s="54" t="s">
        <v>164</v>
      </c>
      <c r="E12" s="27" t="e">
        <f>SAISIE!D16</f>
        <v>#DIV/0!</v>
      </c>
      <c r="F12" s="55" t="e">
        <f>E12+I22</f>
        <v>#DIV/0!</v>
      </c>
      <c r="G12" s="30" t="e">
        <f>E12+I26</f>
        <v>#DIV/0!</v>
      </c>
      <c r="H12" s="56" t="str">
        <f>IF(D3&gt;0,E12+I22+(SAISIE!G28*(E14-E8)/E14),"")</f>
        <v/>
      </c>
      <c r="I12" s="30" t="str">
        <f>IF(D3&gt;0,I26+H12-I22,"")</f>
        <v/>
      </c>
      <c r="J12" s="56" t="str">
        <f>IF(D3=2,H12+(SAISIE!G28*(E14-E9)/E14),"")</f>
        <v/>
      </c>
      <c r="K12" s="30" t="str">
        <f>IF(D3=2,J12+I26-I22,"")</f>
        <v/>
      </c>
    </row>
    <row r="13" spans="1:11" ht="14.65" customHeight="1" x14ac:dyDescent="0.2">
      <c r="B13" s="23" t="str">
        <f>SAISIE!B11</f>
        <v>Poids minimum à vide sur l’essieu avant défini par le constructeur</v>
      </c>
      <c r="D13" s="54" t="s">
        <v>7</v>
      </c>
      <c r="E13" s="27">
        <f>SAISIE!D11</f>
        <v>0</v>
      </c>
      <c r="F13" s="31"/>
      <c r="G13" s="31"/>
      <c r="H13" s="31"/>
      <c r="I13" s="31"/>
      <c r="J13" s="31"/>
      <c r="K13" s="31"/>
    </row>
    <row r="14" spans="1:11" ht="14.65" customHeight="1" x14ac:dyDescent="0.2">
      <c r="B14" s="23" t="str">
        <f>SAISIE!B12</f>
        <v>Empattement</v>
      </c>
      <c r="D14" s="54" t="s">
        <v>9</v>
      </c>
      <c r="E14" s="24">
        <f>SAISIE!D12</f>
        <v>0</v>
      </c>
    </row>
    <row r="15" spans="1:11" ht="14.65" customHeight="1" x14ac:dyDescent="0.2">
      <c r="B15" t="str">
        <f>SAISIE!B27</f>
        <v>Porte-à-faux de la flèche ou du panier par rapport à l’essieu arrière (en position de travail)</v>
      </c>
      <c r="D15" s="54" t="s">
        <v>38</v>
      </c>
      <c r="E15" s="24">
        <f>SAISIE!D27</f>
        <v>0</v>
      </c>
    </row>
    <row r="16" spans="1:11" ht="14.65" customHeight="1" x14ac:dyDescent="0.2">
      <c r="B16" t="str">
        <f>SAISIE!B28</f>
        <v>Hauteur de la flèche ou du panier par rapport au plan horizontal passant par l’axe des roues  (en utilisation route)</v>
      </c>
      <c r="D16" s="54" t="s">
        <v>39</v>
      </c>
      <c r="E16" s="24">
        <f>SAISIE!D28</f>
        <v>0</v>
      </c>
      <c r="H16" s="32"/>
      <c r="I16" s="32"/>
      <c r="J16" s="32"/>
      <c r="K16" s="32"/>
    </row>
    <row r="17" spans="1:11" ht="14.65" customHeight="1" x14ac:dyDescent="0.2">
      <c r="B17" t="str">
        <f>SAISIE!B29</f>
        <v>Capacité du dispositif de levage déclarée par le constructeur</v>
      </c>
      <c r="D17" s="54" t="s">
        <v>40</v>
      </c>
      <c r="E17" s="27">
        <f>SAISIE!D29</f>
        <v>0</v>
      </c>
    </row>
    <row r="18" spans="1:11" ht="12.75" customHeight="1" x14ac:dyDescent="0.2">
      <c r="B18" t="s">
        <v>91</v>
      </c>
      <c r="D18" s="54" t="s">
        <v>92</v>
      </c>
      <c r="E18" s="6">
        <f>E19+E20+E21</f>
        <v>0</v>
      </c>
    </row>
    <row r="19" spans="1:11" ht="14.65" customHeight="1" x14ac:dyDescent="0.2">
      <c r="B19" t="str">
        <f>SAISIE!B19</f>
        <v>Nombre de places en rangée 1</v>
      </c>
      <c r="D19" s="54" t="s">
        <v>21</v>
      </c>
      <c r="E19" s="1">
        <f>SAISIE!D19</f>
        <v>0</v>
      </c>
      <c r="G19" s="134" t="s">
        <v>94</v>
      </c>
      <c r="H19" s="134"/>
      <c r="I19" s="134"/>
    </row>
    <row r="20" spans="1:11" ht="14.65" customHeight="1" x14ac:dyDescent="0.2">
      <c r="B20" t="str">
        <f>SAISIE!B20</f>
        <v>Nombre de places en rangée 2</v>
      </c>
      <c r="D20" s="54" t="s">
        <v>24</v>
      </c>
      <c r="E20" s="1">
        <f>SAISIE!D20</f>
        <v>0</v>
      </c>
      <c r="G20" s="12" t="s">
        <v>30</v>
      </c>
      <c r="H20" s="135">
        <f>75+(SUM(E19:E21)-1)*IF(D2="N1",75,68)</f>
        <v>0</v>
      </c>
      <c r="I20" s="135"/>
    </row>
    <row r="21" spans="1:11" ht="14.65" customHeight="1" x14ac:dyDescent="0.2">
      <c r="B21" t="str">
        <f>SAISIE!B21</f>
        <v>Nombre de places en rangée 3</v>
      </c>
      <c r="D21" s="54" t="s">
        <v>27</v>
      </c>
      <c r="E21" s="1">
        <f>SAISIE!D21</f>
        <v>0</v>
      </c>
      <c r="G21" s="33"/>
      <c r="H21" s="12" t="s">
        <v>97</v>
      </c>
      <c r="I21" s="12" t="s">
        <v>98</v>
      </c>
      <c r="J21" s="66" t="s">
        <v>30</v>
      </c>
    </row>
    <row r="22" spans="1:11" ht="14.65" customHeight="1" x14ac:dyDescent="0.2">
      <c r="B22" s="23" t="s">
        <v>193</v>
      </c>
      <c r="D22" s="54" t="s">
        <v>31</v>
      </c>
      <c r="E22" s="1">
        <f>E14-SAISIE!D22</f>
        <v>0</v>
      </c>
      <c r="G22" s="12" t="s">
        <v>99</v>
      </c>
      <c r="H22" s="30" t="e">
        <f>75*E22/E14</f>
        <v>#DIV/0!</v>
      </c>
      <c r="I22" s="30" t="e">
        <f>75*(E14-E$22)/E$14</f>
        <v>#DIV/0!</v>
      </c>
      <c r="J22" s="30" t="e">
        <f>H22+I22</f>
        <v>#DIV/0!</v>
      </c>
      <c r="K22" s="32"/>
    </row>
    <row r="23" spans="1:11" ht="14.65" customHeight="1" x14ac:dyDescent="0.2">
      <c r="B23" s="38" t="s">
        <v>194</v>
      </c>
      <c r="D23" s="54" t="s">
        <v>33</v>
      </c>
      <c r="E23" s="1">
        <f>E14-SAISIE!D23</f>
        <v>0</v>
      </c>
      <c r="G23" s="12" t="s">
        <v>93</v>
      </c>
      <c r="H23" s="30" t="e">
        <f>(75+(E19-1)*IF(D2="N1",75,68))*E22/E14</f>
        <v>#DIV/0!</v>
      </c>
      <c r="I23" s="30" t="e">
        <f>(75+(E19-1)*IF(D2="N1",75,68))*(E14-E$22)/E$14</f>
        <v>#DIV/0!</v>
      </c>
      <c r="J23" s="30" t="e">
        <f t="shared" ref="J23:J26" si="0">H23+I23</f>
        <v>#DIV/0!</v>
      </c>
      <c r="K23" s="32"/>
    </row>
    <row r="24" spans="1:11" ht="14.65" customHeight="1" x14ac:dyDescent="0.2">
      <c r="B24" s="38" t="s">
        <v>195</v>
      </c>
      <c r="D24" s="54" t="s">
        <v>35</v>
      </c>
      <c r="E24" s="1">
        <f>E14-SAISIE!D24</f>
        <v>0</v>
      </c>
      <c r="G24" s="12" t="s">
        <v>95</v>
      </c>
      <c r="H24" s="30" t="e">
        <f>(E20*IF(D2="N1",75,68))*E23/E14</f>
        <v>#DIV/0!</v>
      </c>
      <c r="I24" s="30" t="e">
        <f>(E20*IF(D2="N1",75,68))*(E14-E23)/E14</f>
        <v>#DIV/0!</v>
      </c>
      <c r="J24" s="30" t="e">
        <f t="shared" si="0"/>
        <v>#DIV/0!</v>
      </c>
      <c r="K24" s="32"/>
    </row>
    <row r="25" spans="1:11" ht="14.65" customHeight="1" x14ac:dyDescent="0.2">
      <c r="D25" s="1"/>
      <c r="E25" s="1"/>
      <c r="G25" s="12" t="s">
        <v>96</v>
      </c>
      <c r="H25" s="30" t="e">
        <f>(E21*IF(D2="N1",75,68))*E24/E14</f>
        <v>#DIV/0!</v>
      </c>
      <c r="I25" s="30" t="e">
        <f>(E21*IF(D2="N1",75,68))*(E14-E24)/E14</f>
        <v>#DIV/0!</v>
      </c>
      <c r="J25" s="30" t="e">
        <f t="shared" si="0"/>
        <v>#DIV/0!</v>
      </c>
      <c r="K25" s="32"/>
    </row>
    <row r="26" spans="1:11" ht="12.75" customHeight="1" x14ac:dyDescent="0.2">
      <c r="D26" s="9"/>
      <c r="E26" s="34"/>
      <c r="G26" s="12" t="s">
        <v>30</v>
      </c>
      <c r="H26" s="30" t="e">
        <f>IF(D2="NORMALE",2/3*H20,IF(D2="AVANCÉE",H20,SUM(H23:H25)))</f>
        <v>#DIV/0!</v>
      </c>
      <c r="I26" s="30" t="e">
        <f>IF(D2="NORMALE",1/3*H20,IF(D2="AVANCÉE",0,SUM(I23:I25)))</f>
        <v>#DIV/0!</v>
      </c>
      <c r="J26" s="30" t="e">
        <f t="shared" si="0"/>
        <v>#DIV/0!</v>
      </c>
      <c r="K26" s="32"/>
    </row>
    <row r="27" spans="1:11" ht="12.75" customHeight="1" x14ac:dyDescent="0.2"/>
    <row r="28" spans="1:11" ht="12.75" customHeight="1" x14ac:dyDescent="0.2">
      <c r="A28" s="18" t="s">
        <v>165</v>
      </c>
    </row>
    <row r="29" spans="1:11" ht="12.75" customHeight="1" x14ac:dyDescent="0.2">
      <c r="A29" s="18"/>
    </row>
    <row r="30" spans="1:11" ht="12.75" customHeight="1" x14ac:dyDescent="0.2">
      <c r="A30" s="59" t="s">
        <v>170</v>
      </c>
      <c r="D30" s="136" t="s">
        <v>166</v>
      </c>
      <c r="E30" s="136"/>
      <c r="F30" s="58" t="e">
        <f>F11+$E7</f>
        <v>#DIV/0!</v>
      </c>
      <c r="G30" s="38"/>
    </row>
    <row r="31" spans="1:11" ht="12.75" customHeight="1" x14ac:dyDescent="0.2">
      <c r="A31" s="18"/>
      <c r="D31" s="38"/>
      <c r="E31" s="35"/>
      <c r="F31" s="35"/>
    </row>
    <row r="32" spans="1:11" ht="12.75" customHeight="1" x14ac:dyDescent="0.2">
      <c r="D32" s="35"/>
      <c r="E32" s="35"/>
      <c r="F32" s="35"/>
      <c r="G32" s="35"/>
      <c r="H32" s="35"/>
      <c r="I32" s="35"/>
      <c r="J32" s="35"/>
      <c r="K32" s="35"/>
    </row>
    <row r="33" spans="1:12" ht="12.75" customHeight="1" x14ac:dyDescent="0.2">
      <c r="A33" s="18" t="s">
        <v>171</v>
      </c>
      <c r="D33" s="35"/>
      <c r="E33" s="35"/>
      <c r="F33" s="137" t="s">
        <v>87</v>
      </c>
      <c r="G33" s="137"/>
      <c r="H33" s="137" t="s">
        <v>88</v>
      </c>
      <c r="I33" s="137"/>
      <c r="J33" s="137" t="s">
        <v>88</v>
      </c>
      <c r="K33" s="137"/>
    </row>
    <row r="34" spans="1:12" ht="12.75" customHeight="1" x14ac:dyDescent="0.2">
      <c r="D34" s="35"/>
      <c r="E34" s="35"/>
      <c r="F34" s="36"/>
      <c r="G34" s="37"/>
      <c r="H34" s="138" t="s">
        <v>89</v>
      </c>
      <c r="I34" s="138"/>
      <c r="J34" s="138" t="s">
        <v>90</v>
      </c>
      <c r="K34" s="138"/>
    </row>
    <row r="35" spans="1:12" ht="12.75" customHeight="1" x14ac:dyDescent="0.2">
      <c r="D35" s="35"/>
      <c r="E35" s="35"/>
      <c r="F35" s="128"/>
      <c r="G35" s="119"/>
      <c r="H35" s="128"/>
      <c r="I35" s="129"/>
      <c r="J35" s="128"/>
      <c r="K35" s="129"/>
    </row>
    <row r="36" spans="1:12" ht="12.75" customHeight="1" x14ac:dyDescent="0.2">
      <c r="A36" t="s">
        <v>100</v>
      </c>
      <c r="D36" s="139" t="s">
        <v>40</v>
      </c>
      <c r="E36" s="139"/>
      <c r="F36" s="126">
        <f>E17</f>
        <v>0</v>
      </c>
      <c r="G36" s="127"/>
      <c r="H36" s="130" t="str">
        <f>IF($D3&gt;0,$E17,"")</f>
        <v/>
      </c>
      <c r="I36" s="131"/>
      <c r="J36" s="128" t="str">
        <f>IF(D3=2,E17,"")</f>
        <v/>
      </c>
      <c r="K36" s="129"/>
    </row>
    <row r="37" spans="1:12" ht="12.75" customHeight="1" x14ac:dyDescent="0.2">
      <c r="A37" t="s">
        <v>101</v>
      </c>
      <c r="D37" s="139" t="s">
        <v>167</v>
      </c>
      <c r="E37" s="139"/>
      <c r="F37" s="126" t="e">
        <f>(F11-$E$13)*$E$14/($E$15+(0.18*$E$16))</f>
        <v>#DIV/0!</v>
      </c>
      <c r="G37" s="127"/>
      <c r="H37" s="126" t="str">
        <f>IF($D3&gt;0,(H11-$E$13)*$E$14/($E$15+(0.18*$E$16)),"")</f>
        <v/>
      </c>
      <c r="I37" s="127"/>
      <c r="J37" s="126" t="str">
        <f>IF($D3&gt;1,(J11-$E$13)*$E$14/($E$15+(0.18*$E$16)),"")</f>
        <v/>
      </c>
      <c r="K37" s="127"/>
    </row>
    <row r="38" spans="1:12" ht="12.75" customHeight="1" x14ac:dyDescent="0.2">
      <c r="A38" t="s">
        <v>102</v>
      </c>
      <c r="D38" s="139" t="s">
        <v>168</v>
      </c>
      <c r="E38" s="139"/>
      <c r="F38" s="126" t="e">
        <f>($E7-F12)*$E14/($E14+$E15+0.18*$E16)</f>
        <v>#DIV/0!</v>
      </c>
      <c r="G38" s="127"/>
      <c r="H38" s="126" t="str">
        <f>IF($D3&gt;0,($E7-H12)*$E14/($E14+$E15+0.18*$E16),"")</f>
        <v/>
      </c>
      <c r="I38" s="127"/>
      <c r="J38" s="126" t="str">
        <f>IF($D3&gt;1,($E7-J12)*$E14/($E14+$E15+0.18*$E16),"")</f>
        <v/>
      </c>
      <c r="K38" s="127"/>
    </row>
    <row r="39" spans="1:12" ht="12.75" customHeight="1" x14ac:dyDescent="0.2">
      <c r="A39" t="s">
        <v>103</v>
      </c>
      <c r="D39" s="139" t="s">
        <v>169</v>
      </c>
      <c r="E39" s="139"/>
      <c r="F39" s="126" t="e">
        <f>$E5-F10</f>
        <v>#DIV/0!</v>
      </c>
      <c r="G39" s="127"/>
      <c r="H39" s="126" t="str">
        <f>IF($D3&gt;0,$E5-H10,"")</f>
        <v/>
      </c>
      <c r="I39" s="127"/>
      <c r="J39" s="126" t="str">
        <f>IF($D3=2,$E5-J10,"")</f>
        <v/>
      </c>
      <c r="K39" s="127"/>
    </row>
    <row r="40" spans="1:12" ht="12.75" customHeight="1" x14ac:dyDescent="0.2">
      <c r="A40" s="19" t="s">
        <v>104</v>
      </c>
      <c r="D40" s="136" t="s">
        <v>49</v>
      </c>
      <c r="E40" s="136"/>
      <c r="F40" s="112" t="e">
        <f>MIN(F36:F39)</f>
        <v>#DIV/0!</v>
      </c>
      <c r="G40" s="113"/>
      <c r="H40" s="112" t="str">
        <f>IF(D3&gt;0,MIN(H36:H39),"")</f>
        <v/>
      </c>
      <c r="I40" s="113"/>
      <c r="J40" s="112" t="str">
        <f>IF(D3=2,MIN(J36:J39),"")</f>
        <v/>
      </c>
      <c r="K40" s="113"/>
    </row>
    <row r="41" spans="1:12" ht="12.75" customHeight="1" x14ac:dyDescent="0.2">
      <c r="D41" s="35"/>
      <c r="E41" s="35"/>
      <c r="F41" s="35"/>
      <c r="G41" s="35"/>
      <c r="H41" s="35"/>
      <c r="I41" s="35"/>
      <c r="J41" s="35"/>
      <c r="K41" s="35"/>
    </row>
    <row r="42" spans="1:12" ht="12.75" customHeight="1" x14ac:dyDescent="0.2">
      <c r="A42" s="41"/>
      <c r="D42" s="38"/>
      <c r="E42" s="35"/>
      <c r="F42" s="35"/>
      <c r="G42" s="38"/>
      <c r="H42" s="35"/>
      <c r="I42" s="35"/>
      <c r="J42" s="38"/>
      <c r="K42" s="35"/>
      <c r="L42" s="35"/>
    </row>
    <row r="43" spans="1:12" ht="23.25" customHeight="1" x14ac:dyDescent="0.2">
      <c r="A43" s="115" t="s">
        <v>190</v>
      </c>
      <c r="B43" s="115"/>
      <c r="D43" s="139" t="s">
        <v>172</v>
      </c>
      <c r="E43" s="139"/>
      <c r="F43" s="116" t="e">
        <f t="shared" ref="F43:J43" si="1">F10</f>
        <v>#DIV/0!</v>
      </c>
      <c r="G43" s="117"/>
      <c r="H43" s="116" t="str">
        <f t="shared" si="1"/>
        <v/>
      </c>
      <c r="I43" s="117"/>
      <c r="J43" s="118" t="str">
        <f t="shared" si="1"/>
        <v/>
      </c>
      <c r="K43" s="119"/>
    </row>
    <row r="44" spans="1:12" ht="12.75" customHeight="1" x14ac:dyDescent="0.2">
      <c r="A44" s="57" t="s">
        <v>173</v>
      </c>
      <c r="D44" s="124" t="s">
        <v>166</v>
      </c>
      <c r="E44" s="124"/>
      <c r="F44" s="120" t="e">
        <f>F11+H22+SAISIE!E9</f>
        <v>#DIV/0!</v>
      </c>
      <c r="G44" s="121"/>
      <c r="H44" s="120" t="str">
        <f>IF($D3&gt;0,H43/IF(H42&lt;=5000,2,IF(H42&lt;=7000,1.5,1)),"")</f>
        <v/>
      </c>
      <c r="I44" s="121"/>
      <c r="J44" s="122" t="str">
        <f>IF($D3&gt;1,J43/IF(J42&lt;=5000,2,IF(J42&lt;=7000,1.5,1)),"")</f>
        <v/>
      </c>
      <c r="K44" s="123"/>
    </row>
    <row r="45" spans="1:12" ht="12.75" customHeight="1" x14ac:dyDescent="0.2">
      <c r="D45" s="35"/>
      <c r="E45" s="35"/>
      <c r="F45" s="35"/>
      <c r="G45" s="35"/>
      <c r="H45" s="35"/>
      <c r="I45" s="35"/>
      <c r="J45" s="35"/>
      <c r="K45" s="35"/>
    </row>
    <row r="46" spans="1:12" ht="12.75" customHeight="1" x14ac:dyDescent="0.2">
      <c r="A46" s="18" t="s">
        <v>174</v>
      </c>
      <c r="D46" s="125" t="s">
        <v>175</v>
      </c>
      <c r="E46" s="125"/>
      <c r="F46" s="112" t="e">
        <f>F40+F10</f>
        <v>#DIV/0!</v>
      </c>
      <c r="G46" s="113"/>
      <c r="H46" s="114"/>
      <c r="I46" s="114"/>
      <c r="J46" s="114"/>
      <c r="K46" s="114"/>
    </row>
    <row r="47" spans="1:12" ht="12.75" customHeight="1" x14ac:dyDescent="0.2">
      <c r="D47" s="35"/>
      <c r="E47" s="35"/>
      <c r="F47" s="35"/>
      <c r="G47" s="35"/>
      <c r="H47" s="35"/>
      <c r="I47" s="35"/>
      <c r="J47" s="35"/>
      <c r="K47" s="35"/>
    </row>
    <row r="48" spans="1:12" ht="12.75" customHeight="1" x14ac:dyDescent="0.2">
      <c r="D48" s="35"/>
      <c r="E48" s="35"/>
      <c r="F48" s="35"/>
      <c r="G48" s="35"/>
      <c r="H48" s="35"/>
      <c r="I48" s="35"/>
      <c r="J48" s="35"/>
      <c r="K48" s="35"/>
    </row>
    <row r="49" spans="1:12" ht="12.75" customHeight="1" x14ac:dyDescent="0.2">
      <c r="A49" s="18" t="s">
        <v>176</v>
      </c>
      <c r="D49" s="136" t="s">
        <v>177</v>
      </c>
      <c r="E49" s="136"/>
      <c r="F49" s="58" t="e">
        <f>$E5-F10-((E18-1)*IF(D2="N1",75,68))</f>
        <v>#DIV/0!</v>
      </c>
      <c r="G49" s="35"/>
      <c r="H49" s="35"/>
      <c r="I49" s="35"/>
      <c r="J49" s="35"/>
      <c r="K49" s="35"/>
    </row>
    <row r="50" spans="1:12" ht="12.75" customHeight="1" x14ac:dyDescent="0.2">
      <c r="A50" s="18"/>
      <c r="D50" s="35"/>
      <c r="E50" s="35"/>
      <c r="F50" s="35"/>
      <c r="G50" s="35"/>
      <c r="H50" s="35"/>
      <c r="I50" s="35"/>
      <c r="J50" s="35"/>
      <c r="K50" s="35"/>
    </row>
    <row r="51" spans="1:12" ht="12.75" customHeight="1" x14ac:dyDescent="0.2">
      <c r="D51" s="35"/>
      <c r="E51" s="35"/>
      <c r="F51" s="35"/>
      <c r="G51" s="35"/>
      <c r="H51" s="35"/>
      <c r="I51" s="35"/>
      <c r="J51" s="35"/>
      <c r="K51" s="35"/>
    </row>
    <row r="52" spans="1:12" ht="12.75" customHeight="1" x14ac:dyDescent="0.2">
      <c r="A52" s="9"/>
      <c r="C52" s="38"/>
      <c r="D52" s="35"/>
      <c r="E52" s="35"/>
      <c r="F52" s="39"/>
      <c r="G52" s="39"/>
      <c r="H52" s="39"/>
      <c r="I52" s="39"/>
      <c r="J52" s="39"/>
      <c r="K52" s="40"/>
    </row>
    <row r="57" spans="1:12" ht="12.75" hidden="1" customHeight="1" x14ac:dyDescent="0.2">
      <c r="C57" s="38"/>
    </row>
    <row r="58" spans="1:12" ht="12.75" hidden="1" customHeight="1" x14ac:dyDescent="0.2">
      <c r="C58" s="38"/>
    </row>
    <row r="63" spans="1:12" ht="12.75" hidden="1" customHeight="1" x14ac:dyDescent="0.2">
      <c r="F63" s="11"/>
      <c r="G63" s="11"/>
      <c r="H63" s="11"/>
      <c r="I63" s="11"/>
      <c r="J63" s="11"/>
      <c r="K63" s="11"/>
      <c r="L63" s="11"/>
    </row>
    <row r="64" spans="1:12" ht="12.75" hidden="1" customHeight="1" x14ac:dyDescent="0.2">
      <c r="A64" s="41"/>
      <c r="B64" s="11"/>
      <c r="C64" s="11"/>
      <c r="D64" s="11"/>
      <c r="E64" s="11"/>
      <c r="F64" s="11"/>
      <c r="G64" s="11"/>
      <c r="H64" s="11"/>
      <c r="I64" s="11"/>
      <c r="J64" s="11"/>
      <c r="K64" s="11"/>
      <c r="L64" s="11"/>
    </row>
    <row r="65" spans="1:12" ht="12.75" hidden="1" customHeight="1" x14ac:dyDescent="0.2">
      <c r="A65" s="11"/>
      <c r="B65" s="11"/>
      <c r="C65" s="11"/>
      <c r="D65" s="11"/>
      <c r="E65" s="11"/>
      <c r="F65" s="11"/>
      <c r="G65" s="11"/>
      <c r="H65" s="11"/>
      <c r="I65" s="11"/>
      <c r="J65" s="11"/>
      <c r="K65" s="11"/>
      <c r="L65" s="11"/>
    </row>
    <row r="66" spans="1:12" ht="12.75" hidden="1" customHeight="1" x14ac:dyDescent="0.2">
      <c r="A66" s="11"/>
      <c r="B66" s="11"/>
      <c r="C66" s="42"/>
      <c r="D66" s="11"/>
      <c r="E66" s="11"/>
      <c r="F66" s="11"/>
      <c r="G66" s="11"/>
      <c r="H66" s="11"/>
      <c r="I66" s="11"/>
      <c r="J66" s="11"/>
      <c r="K66" s="11"/>
      <c r="L66" s="11"/>
    </row>
    <row r="67" spans="1:12" ht="12.75" hidden="1" customHeight="1" x14ac:dyDescent="0.2">
      <c r="A67" s="11"/>
      <c r="B67" s="11"/>
      <c r="C67" s="43"/>
      <c r="D67" s="11"/>
      <c r="E67" s="11"/>
      <c r="F67" s="44"/>
      <c r="G67" s="44"/>
      <c r="H67" s="44"/>
      <c r="I67" s="44"/>
      <c r="J67" s="44"/>
      <c r="K67" s="44"/>
      <c r="L67" s="11"/>
    </row>
    <row r="68" spans="1:12" ht="12.75" hidden="1" customHeight="1" x14ac:dyDescent="0.2">
      <c r="A68" s="11"/>
      <c r="B68" s="11"/>
      <c r="C68" s="43"/>
      <c r="D68" s="11"/>
      <c r="E68" s="11"/>
      <c r="F68" s="45"/>
      <c r="G68" s="45"/>
      <c r="H68" s="45"/>
      <c r="I68" s="45"/>
      <c r="J68" s="45"/>
      <c r="K68" s="45"/>
      <c r="L68" s="11"/>
    </row>
    <row r="69" spans="1:12" ht="12.75" hidden="1" customHeight="1" x14ac:dyDescent="0.2">
      <c r="A69" s="11"/>
      <c r="B69" s="11"/>
      <c r="C69" s="43"/>
      <c r="D69" s="11"/>
      <c r="E69" s="11"/>
      <c r="F69" s="43"/>
      <c r="G69" s="43"/>
      <c r="H69" s="43"/>
      <c r="I69" s="43"/>
      <c r="J69" s="43"/>
      <c r="K69" s="43"/>
      <c r="L69" s="11"/>
    </row>
    <row r="70" spans="1:12" ht="12.75" hidden="1" customHeight="1" x14ac:dyDescent="0.2">
      <c r="A70" s="11"/>
      <c r="B70" s="11"/>
      <c r="C70" s="11"/>
      <c r="D70" s="11"/>
      <c r="E70" s="11"/>
      <c r="F70" s="11"/>
      <c r="G70" s="11"/>
      <c r="H70" s="11"/>
      <c r="I70" s="11"/>
      <c r="J70" s="11"/>
      <c r="K70" s="11"/>
      <c r="L70" s="11"/>
    </row>
    <row r="71" spans="1:12" ht="12.75" hidden="1" customHeight="1" x14ac:dyDescent="0.2">
      <c r="A71" s="11"/>
      <c r="B71" s="11"/>
      <c r="C71" s="11"/>
      <c r="D71" s="11"/>
      <c r="E71" s="11"/>
      <c r="F71" s="11"/>
      <c r="G71" s="11"/>
      <c r="H71" s="11"/>
      <c r="I71" s="11"/>
      <c r="J71" s="11"/>
      <c r="K71" s="11"/>
      <c r="L71" s="11"/>
    </row>
    <row r="1048500" ht="12.75" hidden="1" customHeight="1" x14ac:dyDescent="0.2"/>
    <row r="1048501" ht="12.75" hidden="1" customHeight="1" x14ac:dyDescent="0.2"/>
    <row r="1048502" ht="12.75" hidden="1" customHeight="1" x14ac:dyDescent="0.2"/>
    <row r="1048503" ht="12.75" hidden="1" customHeight="1" x14ac:dyDescent="0.2"/>
    <row r="1048504" ht="12.75" hidden="1" customHeight="1" x14ac:dyDescent="0.2"/>
    <row r="1048505" ht="12.75" hidden="1" customHeight="1" x14ac:dyDescent="0.2"/>
    <row r="1048506" ht="12.75" hidden="1" customHeight="1" x14ac:dyDescent="0.2"/>
    <row r="1048507" ht="12.75" hidden="1" customHeight="1" x14ac:dyDescent="0.2"/>
    <row r="1048508" ht="12.75" hidden="1" customHeight="1" x14ac:dyDescent="0.2"/>
    <row r="1048509" ht="12.75" hidden="1" customHeight="1" x14ac:dyDescent="0.2"/>
    <row r="1048510" ht="12.75" hidden="1" customHeight="1" x14ac:dyDescent="0.2"/>
    <row r="1048511" ht="12.75" hidden="1" customHeight="1" x14ac:dyDescent="0.2"/>
    <row r="1048512" ht="12.75" hidden="1" customHeight="1" x14ac:dyDescent="0.2"/>
    <row r="1048513" ht="12.75" hidden="1" customHeight="1" x14ac:dyDescent="0.2"/>
    <row r="1048514" ht="12.75" hidden="1" customHeight="1" x14ac:dyDescent="0.2"/>
    <row r="1048515" ht="12.75" hidden="1" customHeight="1" x14ac:dyDescent="0.2"/>
    <row r="1048516" ht="12.75" hidden="1" customHeight="1" x14ac:dyDescent="0.2"/>
    <row r="1048517" ht="12.75" hidden="1" customHeight="1" x14ac:dyDescent="0.2"/>
    <row r="1048518" ht="12.75" hidden="1" customHeight="1" x14ac:dyDescent="0.2"/>
    <row r="1048519" ht="12.75" hidden="1" customHeight="1" x14ac:dyDescent="0.2"/>
    <row r="1048520" ht="12.75" hidden="1" customHeight="1" x14ac:dyDescent="0.2"/>
    <row r="1048521" ht="12.75" hidden="1" customHeight="1" x14ac:dyDescent="0.2"/>
    <row r="1048522" ht="12.75" hidden="1" customHeight="1" x14ac:dyDescent="0.2"/>
    <row r="1048523" ht="12.75" hidden="1" customHeight="1" x14ac:dyDescent="0.2"/>
    <row r="1048524" ht="12.75" hidden="1" customHeight="1" x14ac:dyDescent="0.2"/>
    <row r="1048525" ht="12.75" hidden="1" customHeight="1" x14ac:dyDescent="0.2"/>
    <row r="1048526" ht="12.75" hidden="1" customHeight="1" x14ac:dyDescent="0.2"/>
    <row r="1048527" ht="12.75" hidden="1" customHeight="1" x14ac:dyDescent="0.2"/>
    <row r="1048528" ht="12.75" hidden="1" customHeight="1" x14ac:dyDescent="0.2"/>
    <row r="1048529" ht="12.75" hidden="1" customHeight="1" x14ac:dyDescent="0.2"/>
    <row r="1048530" ht="12.75" hidden="1" customHeight="1" x14ac:dyDescent="0.2"/>
    <row r="1048531" ht="12.75" hidden="1" customHeight="1" x14ac:dyDescent="0.2"/>
    <row r="1048532" ht="12.75" hidden="1" customHeight="1" x14ac:dyDescent="0.2"/>
    <row r="1048533" ht="12.75" hidden="1" customHeight="1" x14ac:dyDescent="0.2"/>
    <row r="1048534" ht="12.75" hidden="1" customHeight="1" x14ac:dyDescent="0.2"/>
    <row r="1048535" ht="12.75" hidden="1" customHeight="1" x14ac:dyDescent="0.2"/>
    <row r="1048536" ht="12.75" hidden="1" customHeight="1" x14ac:dyDescent="0.2"/>
    <row r="1048537" ht="12.75" hidden="1" customHeight="1" x14ac:dyDescent="0.2"/>
    <row r="1048538" ht="12.75" hidden="1" customHeight="1" x14ac:dyDescent="0.2"/>
    <row r="1048539" ht="12.75" hidden="1" customHeight="1" x14ac:dyDescent="0.2"/>
    <row r="1048540" ht="12.75" hidden="1" customHeight="1" x14ac:dyDescent="0.2"/>
    <row r="1048541" ht="12.75" hidden="1" customHeight="1" x14ac:dyDescent="0.2"/>
    <row r="1048542" ht="12.75" hidden="1" customHeight="1" x14ac:dyDescent="0.2"/>
    <row r="1048543" ht="12.75" hidden="1" customHeight="1" x14ac:dyDescent="0.2"/>
    <row r="1048544" ht="12.75" hidden="1" customHeight="1" x14ac:dyDescent="0.2"/>
    <row r="1048545" ht="12.75" hidden="1" customHeight="1" x14ac:dyDescent="0.2"/>
    <row r="1048546" ht="12.75" hidden="1" customHeight="1" x14ac:dyDescent="0.2"/>
    <row r="1048547" ht="12.75" hidden="1" customHeight="1" x14ac:dyDescent="0.2"/>
    <row r="1048548" ht="12.75" hidden="1" customHeight="1" x14ac:dyDescent="0.2"/>
    <row r="1048549" ht="12.75" hidden="1" customHeight="1" x14ac:dyDescent="0.2"/>
    <row r="1048550" ht="12.75" hidden="1" customHeight="1" x14ac:dyDescent="0.2"/>
    <row r="1048551" ht="12.75" hidden="1" customHeight="1" x14ac:dyDescent="0.2"/>
    <row r="1048552" ht="12.75" hidden="1" customHeight="1" x14ac:dyDescent="0.2"/>
    <row r="1048553" ht="12.75" hidden="1" customHeight="1" x14ac:dyDescent="0.2"/>
    <row r="1048554" ht="12.75" hidden="1" customHeight="1" x14ac:dyDescent="0.2"/>
    <row r="1048555" ht="12.75" hidden="1" customHeight="1" x14ac:dyDescent="0.2"/>
    <row r="1048556" ht="12.75" hidden="1" customHeight="1" x14ac:dyDescent="0.2"/>
    <row r="1048557" ht="12.75" hidden="1" customHeight="1" x14ac:dyDescent="0.2"/>
    <row r="1048558" ht="12.75" hidden="1" customHeight="1" x14ac:dyDescent="0.2"/>
    <row r="1048559" ht="12.75" hidden="1" customHeight="1" x14ac:dyDescent="0.2"/>
    <row r="1048560" ht="12.75" hidden="1" customHeight="1" x14ac:dyDescent="0.2"/>
    <row r="1048561" ht="12.75" hidden="1" customHeight="1" x14ac:dyDescent="0.2"/>
    <row r="1048562" ht="12.75" hidden="1" customHeight="1" x14ac:dyDescent="0.2"/>
    <row r="1048563" ht="12.75" hidden="1" customHeight="1" x14ac:dyDescent="0.2"/>
    <row r="1048564" ht="12.75" hidden="1" customHeight="1" x14ac:dyDescent="0.2"/>
    <row r="1048565" ht="12.75" hidden="1" customHeight="1" x14ac:dyDescent="0.2"/>
    <row r="1048566" ht="12.75" hidden="1" customHeight="1" x14ac:dyDescent="0.2"/>
    <row r="1048567" ht="12.75" hidden="1" customHeight="1" x14ac:dyDescent="0.2"/>
    <row r="1048568" ht="12.75" hidden="1" customHeight="1" x14ac:dyDescent="0.2"/>
    <row r="1048569" ht="12.75" hidden="1" customHeight="1" x14ac:dyDescent="0.2"/>
    <row r="1048570" ht="12.75" hidden="1" customHeight="1" x14ac:dyDescent="0.2"/>
    <row r="1048571" ht="12.75" hidden="1" customHeight="1" x14ac:dyDescent="0.2"/>
    <row r="1048572" ht="12.75" hidden="1" customHeight="1" x14ac:dyDescent="0.2"/>
    <row r="1048573" ht="12.75" hidden="1" customHeight="1" x14ac:dyDescent="0.2"/>
    <row r="1048574" ht="12.75" hidden="1" customHeight="1" x14ac:dyDescent="0.2"/>
    <row r="1048575" ht="12.75" hidden="1" customHeight="1" x14ac:dyDescent="0.2"/>
    <row r="1048576" ht="12.75" hidden="1" customHeight="1" x14ac:dyDescent="0.2"/>
  </sheetData>
  <sheetProtection algorithmName="SHA-512" hashValue="MhphAg0lzyIBVrE9FTASaShlS+TyM3CdLOj55fHWkDzLP+YmA9J/E9eu7OYFOH50XWTMjzUk9degSFdL7JQc1g==" saltValue="eI6kurAGKlJGBNyiCKWxOw==" spinCount="100000" sheet="1" objects="1" scenarios="1"/>
  <mergeCells count="50">
    <mergeCell ref="D49:E49"/>
    <mergeCell ref="D38:E38"/>
    <mergeCell ref="D39:E39"/>
    <mergeCell ref="D40:E40"/>
    <mergeCell ref="D43:E43"/>
    <mergeCell ref="J33:K33"/>
    <mergeCell ref="H34:I34"/>
    <mergeCell ref="J34:K34"/>
    <mergeCell ref="D36:E36"/>
    <mergeCell ref="D37:E37"/>
    <mergeCell ref="F35:G35"/>
    <mergeCell ref="F36:G36"/>
    <mergeCell ref="F37:G37"/>
    <mergeCell ref="J36:K36"/>
    <mergeCell ref="J37:K37"/>
    <mergeCell ref="G19:I19"/>
    <mergeCell ref="H20:I20"/>
    <mergeCell ref="D30:E30"/>
    <mergeCell ref="F33:G33"/>
    <mergeCell ref="H33:I33"/>
    <mergeCell ref="F7:G7"/>
    <mergeCell ref="H7:I7"/>
    <mergeCell ref="J7:K7"/>
    <mergeCell ref="H8:I8"/>
    <mergeCell ref="J8:K8"/>
    <mergeCell ref="F38:G38"/>
    <mergeCell ref="F39:G39"/>
    <mergeCell ref="F40:G40"/>
    <mergeCell ref="H36:I36"/>
    <mergeCell ref="H37:I37"/>
    <mergeCell ref="H38:I38"/>
    <mergeCell ref="H39:I39"/>
    <mergeCell ref="H40:I40"/>
    <mergeCell ref="J38:K38"/>
    <mergeCell ref="J39:K39"/>
    <mergeCell ref="J40:K40"/>
    <mergeCell ref="H35:I35"/>
    <mergeCell ref="J35:K35"/>
    <mergeCell ref="F46:G46"/>
    <mergeCell ref="H46:I46"/>
    <mergeCell ref="J46:K46"/>
    <mergeCell ref="A43:B43"/>
    <mergeCell ref="F43:G43"/>
    <mergeCell ref="H43:I43"/>
    <mergeCell ref="J43:K43"/>
    <mergeCell ref="F44:G44"/>
    <mergeCell ref="H44:I44"/>
    <mergeCell ref="J44:K44"/>
    <mergeCell ref="D44:E44"/>
    <mergeCell ref="D46:E46"/>
  </mergeCells>
  <conditionalFormatting sqref="D49 D30:F30 F49">
    <cfRule type="expression" dxfId="2" priority="3">
      <formula>OR(F30&lt;F31,G30&lt;G31)</formula>
    </cfRule>
  </conditionalFormatting>
  <conditionalFormatting sqref="E49">
    <cfRule type="expression" dxfId="1" priority="4">
      <formula>G49&lt;G50</formula>
    </cfRule>
  </conditionalFormatting>
  <conditionalFormatting sqref="D44:E44">
    <cfRule type="expression" dxfId="0" priority="1">
      <formula>OR(F44&lt;F45,G44&lt;G45)</formula>
    </cfRule>
  </conditionalFormatting>
  <pageMargins left="0.78749999999999998" right="0.78749999999999998" top="1.05277777777778" bottom="1.05277777777778" header="0.78749999999999998" footer="0.78749999999999998"/>
  <pageSetup paperSize="9" orientation="landscape" horizontalDpi="300" verticalDpi="300" r:id="rId1"/>
  <headerFooter>
    <oddHeader>&amp;C&amp;"Times New Roman,Normal"&amp;12&amp;A</oddHeader>
    <oddFooter>&amp;C&amp;"Times New Roman,Normal"&amp;12Page &amp;P</oddFooter>
  </headerFooter>
  <ignoredErrors>
    <ignoredError sqref="J25" evalError="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9FF66"/>
    <pageSetUpPr fitToPage="1"/>
  </sheetPr>
  <dimension ref="B1:AMJ78"/>
  <sheetViews>
    <sheetView zoomScale="90" zoomScaleNormal="90" workbookViewId="0">
      <selection activeCell="AMJ33" sqref="AMJ33"/>
    </sheetView>
  </sheetViews>
  <sheetFormatPr baseColWidth="10" defaultColWidth="11.5703125" defaultRowHeight="12.75" zeroHeight="1" x14ac:dyDescent="0.2"/>
  <cols>
    <col min="1" max="1" width="3.5703125" customWidth="1"/>
    <col min="3" max="3" width="12" customWidth="1"/>
    <col min="4" max="4" width="13.28515625" customWidth="1"/>
    <col min="7" max="7" width="12.85546875" customWidth="1"/>
    <col min="11" max="11" width="3.42578125" customWidth="1"/>
    <col min="12" max="1024" width="11.5703125" hidden="1"/>
  </cols>
  <sheetData>
    <row r="1" spans="2:10" x14ac:dyDescent="0.2">
      <c r="B1" s="140" t="s">
        <v>105</v>
      </c>
      <c r="C1" s="140"/>
      <c r="D1" s="140"/>
      <c r="E1" s="140"/>
      <c r="F1" s="140"/>
      <c r="G1" s="140"/>
      <c r="H1" s="140"/>
      <c r="I1" s="140"/>
      <c r="J1" s="140"/>
    </row>
    <row r="2" spans="2:10" ht="25.35" customHeight="1" x14ac:dyDescent="0.2">
      <c r="B2" s="46"/>
      <c r="C2" s="141" t="s">
        <v>106</v>
      </c>
      <c r="D2" s="141"/>
      <c r="E2" s="141"/>
      <c r="F2" s="141"/>
      <c r="G2" s="141"/>
      <c r="H2" s="141"/>
      <c r="I2" s="141"/>
    </row>
    <row r="3" spans="2:10" x14ac:dyDescent="0.2"/>
    <row r="4" spans="2:10" x14ac:dyDescent="0.2">
      <c r="B4" s="142" t="s">
        <v>107</v>
      </c>
      <c r="C4" s="142"/>
      <c r="D4" s="143"/>
      <c r="E4" s="143"/>
      <c r="F4" s="143"/>
      <c r="G4" s="143"/>
      <c r="H4" s="143"/>
      <c r="I4" s="143"/>
    </row>
    <row r="5" spans="2:10" x14ac:dyDescent="0.2">
      <c r="B5" s="142" t="s">
        <v>108</v>
      </c>
      <c r="C5" s="142"/>
      <c r="D5" s="143"/>
      <c r="E5" s="143"/>
      <c r="F5" s="143"/>
      <c r="G5" s="143"/>
      <c r="H5" s="143"/>
      <c r="I5" s="143"/>
    </row>
    <row r="6" spans="2:10" x14ac:dyDescent="0.2">
      <c r="B6" s="142" t="s">
        <v>109</v>
      </c>
      <c r="C6" s="142"/>
      <c r="D6" s="143"/>
      <c r="E6" s="143"/>
      <c r="F6" s="143"/>
      <c r="G6" s="143"/>
      <c r="H6" s="143"/>
      <c r="I6" s="143"/>
    </row>
    <row r="8" spans="2:10" ht="25.35" customHeight="1" x14ac:dyDescent="0.2">
      <c r="B8" s="144" t="s">
        <v>110</v>
      </c>
      <c r="C8" s="144"/>
      <c r="D8" s="144"/>
      <c r="E8" s="144"/>
      <c r="F8" s="144"/>
      <c r="G8" s="144"/>
      <c r="H8" s="144"/>
      <c r="I8" s="144"/>
      <c r="J8" s="144"/>
    </row>
    <row r="9" spans="2:10" x14ac:dyDescent="0.2"/>
    <row r="10" spans="2:10" x14ac:dyDescent="0.2">
      <c r="B10" s="19" t="s">
        <v>111</v>
      </c>
    </row>
    <row r="11" spans="2:10" x14ac:dyDescent="0.2">
      <c r="B11" s="142" t="s">
        <v>112</v>
      </c>
      <c r="C11" s="142"/>
      <c r="D11" s="142"/>
      <c r="E11" s="142"/>
      <c r="F11" s="143"/>
      <c r="G11" s="143"/>
      <c r="H11" s="143"/>
      <c r="I11" s="143"/>
    </row>
    <row r="12" spans="2:10" x14ac:dyDescent="0.2">
      <c r="B12" s="142" t="s">
        <v>113</v>
      </c>
      <c r="C12" s="142"/>
      <c r="D12" s="142"/>
      <c r="E12" s="142"/>
      <c r="F12" s="143"/>
      <c r="G12" s="143"/>
      <c r="H12" s="143"/>
      <c r="I12" s="143"/>
    </row>
    <row r="13" spans="2:10" x14ac:dyDescent="0.2">
      <c r="B13" s="142" t="s">
        <v>114</v>
      </c>
      <c r="C13" s="142"/>
      <c r="D13" s="142"/>
      <c r="E13" s="142"/>
      <c r="F13" s="145" t="s">
        <v>115</v>
      </c>
      <c r="G13" s="145"/>
      <c r="H13" s="145"/>
      <c r="I13" s="145"/>
    </row>
    <row r="14" spans="2:10" x14ac:dyDescent="0.2">
      <c r="B14" s="142" t="s">
        <v>69</v>
      </c>
      <c r="C14" s="142"/>
      <c r="D14" s="142"/>
      <c r="E14" s="142"/>
      <c r="F14" s="143"/>
      <c r="G14" s="143"/>
      <c r="H14" s="143"/>
      <c r="I14" s="143"/>
    </row>
    <row r="15" spans="2:10" x14ac:dyDescent="0.2">
      <c r="B15" s="142" t="s">
        <v>72</v>
      </c>
      <c r="C15" s="142"/>
      <c r="D15" s="142"/>
      <c r="E15" s="142"/>
      <c r="F15" s="143"/>
      <c r="G15" s="143"/>
      <c r="H15" s="143"/>
      <c r="I15" s="143"/>
    </row>
    <row r="16" spans="2:10" x14ac:dyDescent="0.2">
      <c r="B16" s="142" t="s">
        <v>116</v>
      </c>
      <c r="C16" s="142"/>
      <c r="D16" s="142"/>
      <c r="E16" s="142"/>
      <c r="F16" s="143"/>
      <c r="G16" s="143"/>
      <c r="H16" s="143"/>
      <c r="I16" s="143"/>
    </row>
    <row r="17" spans="2:9" x14ac:dyDescent="0.2">
      <c r="B17" s="142" t="s">
        <v>117</v>
      </c>
      <c r="C17" s="142"/>
      <c r="D17" s="142"/>
      <c r="E17" s="142"/>
      <c r="F17" s="146" t="str">
        <f>SAISIE!$G$13</f>
        <v>GO</v>
      </c>
      <c r="G17" s="146"/>
      <c r="H17" s="146"/>
      <c r="I17" s="146"/>
    </row>
    <row r="18" spans="2:9" x14ac:dyDescent="0.2">
      <c r="B18" s="142" t="s">
        <v>118</v>
      </c>
      <c r="C18" s="142"/>
      <c r="D18" s="142"/>
      <c r="E18" s="142"/>
      <c r="F18" s="143"/>
      <c r="G18" s="143"/>
      <c r="H18" s="143"/>
      <c r="I18" s="143"/>
    </row>
    <row r="19" spans="2:9" x14ac:dyDescent="0.2">
      <c r="B19" s="142" t="s">
        <v>91</v>
      </c>
      <c r="C19" s="142"/>
      <c r="D19" s="142"/>
      <c r="E19" s="142"/>
      <c r="F19" s="147">
        <f>SUM(SAISIE!$D$19:$D21)</f>
        <v>0</v>
      </c>
      <c r="G19" s="147"/>
      <c r="H19" s="147"/>
      <c r="I19" s="147"/>
    </row>
    <row r="20" spans="2:9" x14ac:dyDescent="0.2">
      <c r="B20" s="142" t="s">
        <v>119</v>
      </c>
      <c r="C20" s="142"/>
      <c r="D20" s="142"/>
      <c r="E20" s="142"/>
      <c r="F20" s="143"/>
      <c r="G20" s="143"/>
      <c r="H20" s="143"/>
      <c r="I20" s="143"/>
    </row>
    <row r="21" spans="2:9" x14ac:dyDescent="0.2">
      <c r="B21" s="142" t="s">
        <v>120</v>
      </c>
      <c r="C21" s="142"/>
      <c r="D21" s="142"/>
      <c r="E21" s="142"/>
      <c r="F21" s="148"/>
      <c r="G21" s="148"/>
      <c r="H21" s="148"/>
      <c r="I21" s="148"/>
    </row>
    <row r="22" spans="2:9" x14ac:dyDescent="0.2">
      <c r="B22" s="142" t="s">
        <v>121</v>
      </c>
      <c r="C22" s="142"/>
      <c r="D22" s="142"/>
      <c r="E22" s="142"/>
      <c r="F22" s="148"/>
      <c r="G22" s="148"/>
      <c r="H22" s="148"/>
      <c r="I22" s="148"/>
    </row>
    <row r="23" spans="2:9" x14ac:dyDescent="0.2">
      <c r="B23" s="142" t="s">
        <v>8</v>
      </c>
      <c r="C23" s="142"/>
      <c r="D23" s="142"/>
      <c r="E23" s="142"/>
      <c r="F23" s="149">
        <f>SAISIE!$D$12</f>
        <v>0</v>
      </c>
      <c r="G23" s="149"/>
      <c r="H23" s="149"/>
      <c r="I23" s="149"/>
    </row>
    <row r="24" spans="2:9" x14ac:dyDescent="0.2">
      <c r="B24" s="142" t="s">
        <v>122</v>
      </c>
      <c r="C24" s="142"/>
      <c r="D24" s="142"/>
      <c r="E24" s="142"/>
      <c r="F24" s="148"/>
      <c r="G24" s="148"/>
      <c r="H24" s="148"/>
      <c r="I24" s="148"/>
    </row>
    <row r="25" spans="2:9" x14ac:dyDescent="0.2">
      <c r="B25" s="142" t="s">
        <v>123</v>
      </c>
      <c r="C25" s="142"/>
      <c r="D25" s="142"/>
      <c r="E25" s="142"/>
      <c r="F25" s="148"/>
      <c r="G25" s="148"/>
      <c r="H25" s="148"/>
      <c r="I25" s="148"/>
    </row>
    <row r="26" spans="2:9" x14ac:dyDescent="0.2">
      <c r="B26" s="142" t="s">
        <v>124</v>
      </c>
      <c r="C26" s="142"/>
      <c r="D26" s="142"/>
      <c r="E26" s="142"/>
      <c r="F26" s="150">
        <f>F24*F25</f>
        <v>0</v>
      </c>
      <c r="G26" s="150"/>
      <c r="H26" s="150"/>
      <c r="I26" s="150"/>
    </row>
    <row r="28" spans="2:9" x14ac:dyDescent="0.2">
      <c r="B28" s="142" t="s">
        <v>125</v>
      </c>
      <c r="C28" s="142"/>
    </row>
    <row r="29" spans="2:9" ht="14.65" customHeight="1" x14ac:dyDescent="0.2">
      <c r="B29" s="151" t="s">
        <v>0</v>
      </c>
      <c r="C29" s="151"/>
      <c r="D29" s="151"/>
      <c r="E29" s="151"/>
      <c r="F29" s="151"/>
      <c r="G29" s="151"/>
      <c r="H29" s="151"/>
      <c r="I29" s="151"/>
    </row>
    <row r="30" spans="2:9" x14ac:dyDescent="0.2">
      <c r="B30" s="151"/>
      <c r="C30" s="151"/>
      <c r="D30" s="151"/>
      <c r="E30" s="151"/>
      <c r="F30" s="151"/>
      <c r="G30" s="151"/>
      <c r="H30" s="151"/>
      <c r="I30" s="151"/>
    </row>
    <row r="31" spans="2:9" x14ac:dyDescent="0.2">
      <c r="B31" s="151"/>
      <c r="C31" s="151"/>
      <c r="D31" s="151"/>
      <c r="E31" s="151"/>
      <c r="F31" s="151"/>
      <c r="G31" s="151"/>
      <c r="H31" s="151"/>
      <c r="I31" s="151"/>
    </row>
    <row r="33" spans="2:10" x14ac:dyDescent="0.2">
      <c r="B33" t="s">
        <v>126</v>
      </c>
    </row>
    <row r="34" spans="2:10" ht="41.45" customHeight="1" x14ac:dyDescent="0.2">
      <c r="B34" s="151" t="s">
        <v>0</v>
      </c>
      <c r="C34" s="151"/>
      <c r="D34" s="151"/>
      <c r="E34" s="151"/>
      <c r="F34" s="151"/>
      <c r="G34" s="151"/>
      <c r="H34" s="47"/>
      <c r="I34" s="48" t="str">
        <f>IF(B34="satisfait aux limites minimales et maximales fixées par le constructeur qui sont de :","et de","")</f>
        <v/>
      </c>
      <c r="J34" s="49"/>
    </row>
    <row r="35" spans="2:10" x14ac:dyDescent="0.2"/>
    <row r="36" spans="2:10" x14ac:dyDescent="0.2">
      <c r="B36" s="19" t="s">
        <v>127</v>
      </c>
    </row>
    <row r="37" spans="2:10" x14ac:dyDescent="0.2">
      <c r="B37" s="142" t="s">
        <v>128</v>
      </c>
      <c r="C37" s="142"/>
      <c r="D37" s="142"/>
      <c r="E37" s="142"/>
      <c r="F37" s="142"/>
      <c r="G37" s="142"/>
      <c r="H37" s="142"/>
      <c r="I37" s="50">
        <f>SAISIE!$D$8</f>
        <v>0</v>
      </c>
    </row>
    <row r="38" spans="2:10" x14ac:dyDescent="0.2">
      <c r="B38" s="142" t="s">
        <v>129</v>
      </c>
      <c r="C38" s="142"/>
      <c r="D38" s="142"/>
      <c r="E38" s="142"/>
      <c r="F38" s="142"/>
      <c r="G38" s="142"/>
      <c r="H38" s="142"/>
      <c r="I38" s="50">
        <f>SAISIE!$D$9</f>
        <v>0</v>
      </c>
    </row>
    <row r="39" spans="2:10" x14ac:dyDescent="0.2">
      <c r="B39" s="142" t="s">
        <v>130</v>
      </c>
      <c r="C39" s="142"/>
      <c r="D39" s="142"/>
      <c r="E39" s="142"/>
      <c r="F39" s="142"/>
      <c r="G39" s="142"/>
      <c r="H39" s="142"/>
      <c r="I39" s="50">
        <f>SAISIE!$D$10</f>
        <v>0</v>
      </c>
    </row>
    <row r="40" spans="2:10" x14ac:dyDescent="0.2">
      <c r="B40" s="142" t="s">
        <v>131</v>
      </c>
      <c r="C40" s="142"/>
      <c r="D40" s="142"/>
      <c r="E40" s="142"/>
      <c r="F40" s="142"/>
      <c r="G40" s="142"/>
      <c r="H40" s="142"/>
      <c r="I40" s="51">
        <f>SAISIE!$D$28</f>
        <v>0</v>
      </c>
    </row>
    <row r="41" spans="2:10" x14ac:dyDescent="0.2">
      <c r="B41" s="142" t="s">
        <v>132</v>
      </c>
      <c r="C41" s="142"/>
      <c r="D41" s="142"/>
      <c r="E41" s="142"/>
      <c r="F41" s="142"/>
      <c r="G41" s="142"/>
      <c r="H41" s="142"/>
      <c r="I41" s="50" t="e">
        <f>SAISIE!$D$14</f>
        <v>#DIV/0!</v>
      </c>
    </row>
    <row r="42" spans="2:10" x14ac:dyDescent="0.2">
      <c r="B42" s="142" t="s">
        <v>133</v>
      </c>
      <c r="C42" s="142"/>
      <c r="D42" s="142"/>
      <c r="E42" s="142"/>
      <c r="F42" s="142"/>
      <c r="G42" s="142"/>
      <c r="H42" s="142"/>
      <c r="I42" s="50" t="e">
        <f>SAISIE!$D$15</f>
        <v>#DIV/0!</v>
      </c>
    </row>
    <row r="43" spans="2:10" x14ac:dyDescent="0.2">
      <c r="B43" s="142" t="s">
        <v>134</v>
      </c>
      <c r="C43" s="142"/>
      <c r="D43" s="142"/>
      <c r="E43" s="142"/>
      <c r="F43" s="142"/>
      <c r="G43" s="142"/>
      <c r="H43" s="142"/>
      <c r="I43" s="50" t="e">
        <f>SAISIE!$D$16</f>
        <v>#DIV/0!</v>
      </c>
    </row>
    <row r="44" spans="2:10" x14ac:dyDescent="0.2">
      <c r="B44" s="142" t="s">
        <v>135</v>
      </c>
      <c r="C44" s="142"/>
      <c r="D44" s="142"/>
      <c r="E44" s="142"/>
      <c r="F44" s="142"/>
      <c r="G44" s="142"/>
      <c r="H44" s="142"/>
      <c r="I44" s="51">
        <f>SAISIE!$D$27</f>
        <v>0</v>
      </c>
    </row>
    <row r="46" spans="2:10" x14ac:dyDescent="0.2">
      <c r="B46" s="152" t="s">
        <v>136</v>
      </c>
      <c r="C46" s="152"/>
      <c r="D46" s="152"/>
      <c r="E46" s="52" t="str">
        <f>SAISIE!$C$38</f>
        <v>P</v>
      </c>
    </row>
    <row r="48" spans="2:10" x14ac:dyDescent="0.2">
      <c r="B48" s="152" t="s">
        <v>137</v>
      </c>
      <c r="C48" s="152"/>
      <c r="D48" s="152"/>
      <c r="E48" s="152"/>
      <c r="F48" s="152"/>
      <c r="G48" s="152"/>
    </row>
    <row r="49" spans="2:10" x14ac:dyDescent="0.2">
      <c r="B49" s="153"/>
      <c r="C49" s="153"/>
      <c r="D49" s="153"/>
      <c r="E49" s="154" t="s">
        <v>99</v>
      </c>
      <c r="F49" s="154"/>
      <c r="G49" s="154"/>
      <c r="H49" s="154" t="s">
        <v>48</v>
      </c>
      <c r="I49" s="154"/>
      <c r="J49" s="154"/>
    </row>
    <row r="50" spans="2:10" x14ac:dyDescent="0.2">
      <c r="B50" s="53"/>
      <c r="C50" s="155" t="s">
        <v>138</v>
      </c>
      <c r="D50" s="155"/>
      <c r="E50" s="10" t="s">
        <v>139</v>
      </c>
      <c r="F50" s="10">
        <v>1</v>
      </c>
      <c r="G50" s="10">
        <v>2</v>
      </c>
      <c r="H50" s="10" t="s">
        <v>139</v>
      </c>
      <c r="I50" s="10">
        <v>1</v>
      </c>
      <c r="J50" s="10">
        <v>2</v>
      </c>
    </row>
    <row r="51" spans="2:10" x14ac:dyDescent="0.2">
      <c r="B51" s="156" t="s">
        <v>140</v>
      </c>
      <c r="C51" s="156"/>
      <c r="D51" s="156"/>
      <c r="E51" s="13" t="e">
        <f>#REF!</f>
        <v>#REF!</v>
      </c>
      <c r="F51" s="13" t="e">
        <f>#REF!</f>
        <v>#REF!</v>
      </c>
      <c r="G51" s="13" t="e">
        <f>#REF!</f>
        <v>#REF!</v>
      </c>
      <c r="H51" s="13" t="e">
        <f>#REF!</f>
        <v>#REF!</v>
      </c>
      <c r="I51" s="13" t="e">
        <f>#REF!</f>
        <v>#REF!</v>
      </c>
      <c r="J51" s="13" t="e">
        <f>#REF!</f>
        <v>#REF!</v>
      </c>
    </row>
    <row r="52" spans="2:10" x14ac:dyDescent="0.2">
      <c r="B52" s="156" t="s">
        <v>141</v>
      </c>
      <c r="C52" s="156"/>
      <c r="D52" s="156"/>
      <c r="E52" s="13" t="e">
        <f>#REF!</f>
        <v>#REF!</v>
      </c>
      <c r="F52" s="13" t="e">
        <f>#REF!</f>
        <v>#REF!</v>
      </c>
      <c r="G52" s="13" t="e">
        <f>#REF!</f>
        <v>#REF!</v>
      </c>
      <c r="H52" s="13" t="e">
        <f>#REF!</f>
        <v>#REF!</v>
      </c>
      <c r="I52" s="13" t="e">
        <f>#REF!</f>
        <v>#REF!</v>
      </c>
      <c r="J52" s="13" t="e">
        <f>#REF!</f>
        <v>#REF!</v>
      </c>
    </row>
    <row r="53" spans="2:10" x14ac:dyDescent="0.2">
      <c r="B53" s="156" t="str">
        <f>IF(E46="C","PTAC du véhicule remorqué (kg) (Cat C)","")</f>
        <v/>
      </c>
      <c r="C53" s="156"/>
      <c r="D53" s="156"/>
      <c r="E53" s="13" t="e">
        <f>#REF!</f>
        <v>#REF!</v>
      </c>
      <c r="F53" s="13" t="e">
        <f>#REF!</f>
        <v>#REF!</v>
      </c>
      <c r="G53" s="13" t="e">
        <f>#REF!</f>
        <v>#REF!</v>
      </c>
      <c r="H53" s="13" t="e">
        <f>#REF!</f>
        <v>#REF!</v>
      </c>
      <c r="I53" s="13" t="e">
        <f>#REF!</f>
        <v>#REF!</v>
      </c>
      <c r="J53" s="13" t="e">
        <f>#REF!</f>
        <v>#REF!</v>
      </c>
    </row>
    <row r="55" spans="2:10" x14ac:dyDescent="0.2">
      <c r="B55" s="152" t="s">
        <v>142</v>
      </c>
      <c r="C55" s="152"/>
      <c r="D55" s="152"/>
      <c r="E55" s="152"/>
      <c r="F55" s="152"/>
      <c r="G55" s="152"/>
    </row>
    <row r="56" spans="2:10" x14ac:dyDescent="0.2">
      <c r="B56" s="157" t="b">
        <f>IF(E46="A","Catégorie A",IF(E46="B","Catégorie B",IF(E46="C","Catégorie C")))</f>
        <v>0</v>
      </c>
      <c r="C56" s="157"/>
      <c r="D56" s="157"/>
      <c r="E56" s="157"/>
      <c r="F56" s="157"/>
      <c r="G56" s="157"/>
      <c r="H56" s="157"/>
      <c r="I56" s="157"/>
      <c r="J56" s="157"/>
    </row>
    <row r="57" spans="2:10" x14ac:dyDescent="0.2">
      <c r="B57" s="158" t="b">
        <f>IF(E46="A","Véhicule remorqué d’un PTAC ≤ 1800 kg",IF(E46="B","véhicule remorqué d'un PTAC &lt; 3500 kg",IF(E46="C","Véhicule chargé")))</f>
        <v>0</v>
      </c>
      <c r="C57" s="158"/>
      <c r="D57" s="158"/>
      <c r="E57" s="158"/>
      <c r="F57" s="158"/>
      <c r="G57" s="158"/>
      <c r="H57" s="158"/>
      <c r="I57" s="158"/>
      <c r="J57" s="158"/>
    </row>
    <row r="58" spans="2:10" x14ac:dyDescent="0.2">
      <c r="B58" s="158" t="b">
        <f>IF(E46="A","PV + F &gt; 2 fois le poids du véhicule remorqué, c’est-à-dire :",IF(E46="B","PV + F &gt; 3/2 fois le poids du véhicule remorqué, c’est-à-dire",IF(E46="C","Poids total autorisé en charge du véhicule remorqué indiqué sur la carte barrée de bleu supérieur ou égal au poids total autorisé en charge du véhicule en panne ou accidenté indiqué sur le certificat d’immatriculation")))</f>
        <v>0</v>
      </c>
      <c r="C58" s="158"/>
      <c r="D58" s="158"/>
      <c r="E58" s="158"/>
      <c r="F58" s="158"/>
      <c r="G58" s="158"/>
      <c r="H58" s="158"/>
      <c r="I58" s="158"/>
      <c r="J58" s="158"/>
    </row>
    <row r="59" spans="2:10" x14ac:dyDescent="0.2">
      <c r="C59" s="159" t="str">
        <f>IF(OR(E46="A",E46="B"),"• le poids réel de celui-ci lorsqu’il est remorque non soulevé","")</f>
        <v/>
      </c>
      <c r="D59" s="159"/>
      <c r="E59" s="159"/>
      <c r="F59" s="159"/>
      <c r="G59" s="159"/>
      <c r="H59" s="159"/>
      <c r="I59" s="159"/>
      <c r="J59" s="159"/>
    </row>
    <row r="60" spans="2:10" x14ac:dyDescent="0.2">
      <c r="C60" s="159" t="str">
        <f>IF(OR(E46="A",E46="B"),"• le poids réel du/des essieu(x) en contact avec le sol lorsqu’il est remorqué soulevé.","")</f>
        <v/>
      </c>
      <c r="D60" s="159"/>
      <c r="E60" s="159"/>
      <c r="F60" s="159"/>
      <c r="G60" s="159"/>
      <c r="H60" s="159"/>
      <c r="I60" s="159"/>
      <c r="J60" s="159"/>
    </row>
    <row r="61" spans="2:10" x14ac:dyDescent="0.2">
      <c r="B61" t="str">
        <f>IF(E46="C","Véhicule entièrement déchargé","")</f>
        <v/>
      </c>
    </row>
    <row r="62" spans="2:10" x14ac:dyDescent="0.2">
      <c r="B62" s="159" t="str">
        <f>IF(E46="C","Poids total autorisé en charge du véhicule remorqué indiqué sur la carte barrée de bleu supérieur ou égal au poids à vide du véhicule en panne ou accidenté entièrement déchargé indiqué sur le certificat d’immatriculation","")</f>
        <v/>
      </c>
      <c r="C62" s="159"/>
      <c r="D62" s="159"/>
      <c r="E62" s="159"/>
      <c r="F62" s="159"/>
      <c r="G62" s="159"/>
      <c r="H62" s="159"/>
      <c r="I62" s="159"/>
      <c r="J62" s="159"/>
    </row>
    <row r="64" spans="2:10" x14ac:dyDescent="0.2">
      <c r="B64" s="152" t="s">
        <v>143</v>
      </c>
      <c r="C64" s="152"/>
      <c r="D64" s="152"/>
      <c r="E64" s="152"/>
      <c r="F64" s="152"/>
      <c r="G64" s="152"/>
    </row>
    <row r="65" spans="2:9" x14ac:dyDescent="0.2">
      <c r="C65" s="160" t="str">
        <f>E46&amp;" : "&amp; IF(E46="A","1 extincteur","2 extincteurs")&amp; " à poudre homologués type 89B (feux d’hydrocarbure)"</f>
        <v>P : 2 extincteurs à poudre homologués type 89B (feux d’hydrocarbure)</v>
      </c>
      <c r="D65" s="160"/>
      <c r="E65" s="160"/>
      <c r="F65" s="160"/>
      <c r="G65" s="160"/>
      <c r="H65" s="160"/>
      <c r="I65" s="160"/>
    </row>
    <row r="66" spans="2:9" x14ac:dyDescent="0.2">
      <c r="C66" s="142" t="s">
        <v>144</v>
      </c>
      <c r="D66" s="142"/>
      <c r="E66" s="142"/>
      <c r="F66" s="142"/>
      <c r="G66" s="142"/>
      <c r="H66" s="142"/>
      <c r="I66" s="142"/>
    </row>
    <row r="67" spans="2:9" x14ac:dyDescent="0.2">
      <c r="C67" s="142" t="s">
        <v>145</v>
      </c>
      <c r="D67" s="142"/>
      <c r="E67" s="142"/>
      <c r="F67" s="142"/>
      <c r="G67" s="142"/>
      <c r="H67" s="142"/>
      <c r="I67" s="142"/>
    </row>
    <row r="68" spans="2:9" x14ac:dyDescent="0.2">
      <c r="C68" s="142" t="s">
        <v>146</v>
      </c>
      <c r="D68" s="142"/>
      <c r="E68" s="142"/>
      <c r="F68" s="142"/>
      <c r="G68" s="142"/>
      <c r="H68" s="142"/>
      <c r="I68" s="142"/>
    </row>
    <row r="69" spans="2:9" x14ac:dyDescent="0.2">
      <c r="C69" s="142" t="s">
        <v>147</v>
      </c>
      <c r="D69" s="142"/>
      <c r="E69" s="142"/>
      <c r="F69" s="142"/>
      <c r="G69" s="142"/>
      <c r="H69" s="142"/>
      <c r="I69" s="142"/>
    </row>
    <row r="70" spans="2:9" x14ac:dyDescent="0.2">
      <c r="C70" s="142" t="s">
        <v>148</v>
      </c>
      <c r="D70" s="142"/>
      <c r="E70" s="142"/>
      <c r="F70" s="142"/>
      <c r="G70" s="142"/>
      <c r="H70" s="142"/>
      <c r="I70" s="142"/>
    </row>
    <row r="71" spans="2:9" x14ac:dyDescent="0.2">
      <c r="C71" s="142" t="str">
        <f>IF(F19&gt;1,F19&amp;" gilets réfléchissants","1 gilet réfléchissant")</f>
        <v>1 gilet réfléchissant</v>
      </c>
      <c r="D71" s="142"/>
      <c r="E71" s="142"/>
      <c r="F71" s="142"/>
      <c r="G71" s="142"/>
      <c r="H71" s="142"/>
      <c r="I71" s="142"/>
    </row>
    <row r="73" spans="2:9" x14ac:dyDescent="0.2">
      <c r="B73" t="s">
        <v>149</v>
      </c>
      <c r="C73" s="143"/>
      <c r="D73" s="143"/>
      <c r="F73" t="s">
        <v>150</v>
      </c>
      <c r="G73" s="143"/>
      <c r="H73" s="143"/>
    </row>
    <row r="75" spans="2:9" x14ac:dyDescent="0.2">
      <c r="D75" t="s">
        <v>151</v>
      </c>
      <c r="F75" s="143"/>
      <c r="G75" s="143"/>
      <c r="H75" s="143"/>
    </row>
    <row r="76" spans="2:9" x14ac:dyDescent="0.2">
      <c r="F76" s="143"/>
      <c r="G76" s="143"/>
      <c r="H76" s="143"/>
    </row>
    <row r="77" spans="2:9" x14ac:dyDescent="0.2">
      <c r="F77" s="143"/>
      <c r="G77" s="143"/>
      <c r="H77" s="143"/>
    </row>
    <row r="78" spans="2:9" x14ac:dyDescent="0.2"/>
  </sheetData>
  <sheetProtection sheet="1" objects="1" scenarios="1"/>
  <mergeCells count="79">
    <mergeCell ref="F75:H77"/>
    <mergeCell ref="C68:I68"/>
    <mergeCell ref="C69:I69"/>
    <mergeCell ref="C70:I70"/>
    <mergeCell ref="C71:I71"/>
    <mergeCell ref="C73:D73"/>
    <mergeCell ref="G73:H73"/>
    <mergeCell ref="B62:J62"/>
    <mergeCell ref="B64:G64"/>
    <mergeCell ref="C65:I65"/>
    <mergeCell ref="C66:I66"/>
    <mergeCell ref="C67:I67"/>
    <mergeCell ref="B56:J56"/>
    <mergeCell ref="B57:J57"/>
    <mergeCell ref="B58:J58"/>
    <mergeCell ref="C59:J59"/>
    <mergeCell ref="C60:J60"/>
    <mergeCell ref="C50:D50"/>
    <mergeCell ref="B51:D51"/>
    <mergeCell ref="B52:D52"/>
    <mergeCell ref="B53:D53"/>
    <mergeCell ref="B55:G55"/>
    <mergeCell ref="B44:H44"/>
    <mergeCell ref="B46:D46"/>
    <mergeCell ref="B48:G48"/>
    <mergeCell ref="B49:D49"/>
    <mergeCell ref="E49:G49"/>
    <mergeCell ref="H49:J49"/>
    <mergeCell ref="B39:H39"/>
    <mergeCell ref="B40:H40"/>
    <mergeCell ref="B41:H41"/>
    <mergeCell ref="B42:H42"/>
    <mergeCell ref="B43:H43"/>
    <mergeCell ref="B28:C28"/>
    <mergeCell ref="B29:I31"/>
    <mergeCell ref="B34:G34"/>
    <mergeCell ref="B37:H37"/>
    <mergeCell ref="B38:H38"/>
    <mergeCell ref="B24:E24"/>
    <mergeCell ref="F24:I24"/>
    <mergeCell ref="B25:E25"/>
    <mergeCell ref="F25:I25"/>
    <mergeCell ref="B26:E26"/>
    <mergeCell ref="F26:I26"/>
    <mergeCell ref="B21:E21"/>
    <mergeCell ref="F21:I21"/>
    <mergeCell ref="B22:E22"/>
    <mergeCell ref="F22:I22"/>
    <mergeCell ref="B23:E23"/>
    <mergeCell ref="F23:I23"/>
    <mergeCell ref="B18:E18"/>
    <mergeCell ref="F18:I18"/>
    <mergeCell ref="B19:E19"/>
    <mergeCell ref="F19:I19"/>
    <mergeCell ref="B20:E20"/>
    <mergeCell ref="F20:I20"/>
    <mergeCell ref="B15:E15"/>
    <mergeCell ref="F15:I15"/>
    <mergeCell ref="B16:E16"/>
    <mergeCell ref="F16:I16"/>
    <mergeCell ref="B17:E17"/>
    <mergeCell ref="F17:I17"/>
    <mergeCell ref="B12:E12"/>
    <mergeCell ref="F12:I12"/>
    <mergeCell ref="B13:E13"/>
    <mergeCell ref="F13:I13"/>
    <mergeCell ref="B14:E14"/>
    <mergeCell ref="F14:I14"/>
    <mergeCell ref="B6:C6"/>
    <mergeCell ref="D6:I6"/>
    <mergeCell ref="B8:J8"/>
    <mergeCell ref="B11:E11"/>
    <mergeCell ref="F11:I11"/>
    <mergeCell ref="B1:J1"/>
    <mergeCell ref="C2:I2"/>
    <mergeCell ref="B4:C4"/>
    <mergeCell ref="D4:I4"/>
    <mergeCell ref="B5:C5"/>
    <mergeCell ref="D5:I5"/>
  </mergeCells>
  <pageMargins left="0.39374999999999999" right="0.39374999999999999" top="0.39374999999999999" bottom="0.39374999999999999" header="0.511811023622047" footer="0.511811023622047"/>
  <pageSetup paperSize="9"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SAISIE</vt:lpstr>
      <vt:lpstr>AutoOpen Stub Data</vt:lpstr>
      <vt:lpstr>TemplateInformation</vt:lpstr>
      <vt:lpstr>CALCULS</vt:lpstr>
      <vt:lpstr>DECLARATION DE MISE EN SERVICE </vt:lpstr>
      <vt:lpstr>Excel_BuiltIn_Auto_Open</vt:lpstr>
      <vt:lpstr>'DECLARATION DE MISE EN SERVICE '!Zone_d_impression</vt:lpstr>
      <vt:lpstr>SAISIE!Zone_d_impression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TESTANIERE Christophe</dc:creator>
  <dc:description/>
  <cp:lastModifiedBy>TESTANIERE Christophe</cp:lastModifiedBy>
  <cp:revision>1</cp:revision>
  <dcterms:created xsi:type="dcterms:W3CDTF">2024-07-26T17:59:30Z</dcterms:created>
  <dcterms:modified xsi:type="dcterms:W3CDTF">2024-09-13T09:23:39Z</dcterms:modified>
  <dc:language>fr-FR</dc:language>
</cp:coreProperties>
</file>